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Gebruiker\Documents\Kiwanis 2019-2020\"/>
    </mc:Choice>
  </mc:AlternateContent>
  <bookViews>
    <workbookView xWindow="0" yWindow="0" windowWidth="23040" windowHeight="8796"/>
  </bookViews>
  <sheets>
    <sheet name="ref 20192020" sheetId="1" r:id="rId1"/>
    <sheet name="piet begroting 2021" sheetId="2" r:id="rId2"/>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79" i="2" l="1"/>
  <c r="I95" i="2"/>
  <c r="H79" i="2"/>
  <c r="H95" i="2"/>
  <c r="I63" i="2"/>
  <c r="I94" i="2"/>
  <c r="H63" i="2"/>
  <c r="H94" i="2"/>
  <c r="I54" i="2"/>
  <c r="I93" i="2"/>
  <c r="H54" i="2"/>
  <c r="H93" i="2"/>
  <c r="I46" i="2"/>
  <c r="I92" i="2"/>
  <c r="H46" i="2"/>
  <c r="H92" i="2"/>
  <c r="I41" i="2"/>
  <c r="I91" i="2"/>
  <c r="H41" i="2"/>
  <c r="H91" i="2"/>
  <c r="I81" i="2"/>
  <c r="H81" i="2"/>
  <c r="F79" i="2"/>
  <c r="F63" i="2"/>
  <c r="F54" i="2"/>
  <c r="F46" i="2"/>
  <c r="F41" i="2"/>
  <c r="F81" i="2"/>
  <c r="I20" i="2"/>
  <c r="I14" i="2"/>
  <c r="I15" i="2"/>
  <c r="I16" i="2"/>
  <c r="I17" i="2"/>
  <c r="I22" i="2"/>
  <c r="H20" i="2"/>
  <c r="H14" i="2"/>
  <c r="H15" i="2"/>
  <c r="H16" i="2"/>
  <c r="H17" i="2"/>
  <c r="H22" i="2"/>
  <c r="F20" i="2"/>
  <c r="F14" i="2"/>
  <c r="F15" i="2"/>
  <c r="F16" i="2"/>
  <c r="F17" i="2"/>
  <c r="F22" i="2"/>
  <c r="H118" i="2"/>
  <c r="H103" i="2"/>
  <c r="F103" i="2"/>
  <c r="F118" i="2"/>
  <c r="F95" i="2"/>
  <c r="F94" i="2"/>
  <c r="F93" i="2"/>
  <c r="F92" i="2"/>
  <c r="F91" i="2"/>
  <c r="I118" i="2"/>
  <c r="I108" i="2"/>
  <c r="I120" i="2"/>
  <c r="H108" i="2"/>
  <c r="H120" i="2"/>
  <c r="F104" i="2"/>
  <c r="F105" i="2"/>
  <c r="F106" i="2"/>
  <c r="F107" i="2"/>
  <c r="F108" i="2"/>
  <c r="F120" i="2"/>
  <c r="I87" i="2"/>
  <c r="H87" i="2"/>
  <c r="F87" i="2"/>
  <c r="H85" i="2"/>
  <c r="I86" i="2"/>
  <c r="I85" i="2"/>
  <c r="H86" i="2"/>
  <c r="F86" i="2"/>
  <c r="F85" i="2"/>
  <c r="I88" i="2"/>
  <c r="I25" i="2"/>
  <c r="I27" i="2"/>
  <c r="I26" i="2"/>
  <c r="I28" i="2"/>
  <c r="I29" i="2"/>
  <c r="I90" i="2"/>
  <c r="I96" i="2"/>
  <c r="I98" i="2"/>
  <c r="H88" i="2"/>
  <c r="H25" i="2"/>
  <c r="H27" i="2"/>
  <c r="H26" i="2"/>
  <c r="H28" i="2"/>
  <c r="H29" i="2"/>
  <c r="H90" i="2"/>
  <c r="H96" i="2"/>
  <c r="H98" i="2"/>
  <c r="F88" i="2"/>
  <c r="F25" i="2"/>
  <c r="F27" i="2"/>
  <c r="F26" i="2"/>
  <c r="F28" i="2"/>
  <c r="F29" i="2"/>
  <c r="F90" i="2"/>
  <c r="F96" i="2"/>
  <c r="F98" i="2"/>
</calcChain>
</file>

<file path=xl/sharedStrings.xml><?xml version="1.0" encoding="utf-8"?>
<sst xmlns="http://schemas.openxmlformats.org/spreadsheetml/2006/main" count="209" uniqueCount="197">
  <si>
    <t>Rekening</t>
  </si>
  <si>
    <t>Toelichting</t>
  </si>
  <si>
    <t>Bud 2018-2019</t>
  </si>
  <si>
    <t>Realisatie t/m april</t>
  </si>
  <si>
    <t>2019-2020</t>
  </si>
  <si>
    <t>Delta</t>
  </si>
  <si>
    <t xml:space="preserve">In maart 2018 hadden we 2078 leden, dus exclusief life time members was 2060 leden een goede basis voor de begroting van 2018-2019, en konden we rekenen op 2060*47.50=97.850.  Status per 24 april 2019: ledenstand is 2010. Uit prudentie is het voorstel te werken met een ledenaantal voor het jaar 2019-2020 van 2000. De opbrengst wordt dan 2000*47.50 = 95.000 euro. Verder de bijdrage voor de congresdeelname: 100 clubs a 156 euro = 15.600 euro. </t>
  </si>
  <si>
    <t>De opbrengsten uit de individuele kaartverkoop voor het congres varieren van 6.220 in 16-17 tot 8.096 in 17-18. Prudent lijkt het om 6.000 euro op te nemen.</t>
  </si>
  <si>
    <t>Volgens bestand '4.0 Concept Activiteiten Agenda 2019-2020' hebben we 6 DB vergaderingen. Daarvan is alleen de vergadering in mei 2020 fysiek. Gemiddelde kosten FIGI per vergadering zijn 225 per vergadering. Rekening houdend met de mogelijkheid voor 1 extra fysieke vergadering budgeteren we 500 euro. Appear calls zijn niet meegeteld, want daarvan zijn de kosten nul euro. De reiskosten worden gefinancierd uit de kosten per funtie (Gouverneur, Elect, etc)</t>
  </si>
  <si>
    <t xml:space="preserve">Volgens bestand '4.0 Concept Activiteiten Agenda 2019-2020' hebben we 4 AB vergaderingen, allemaal fysiek. Er is nog steeds een mogelijkheid om een aantal daarvan via Appear te doen. Gemiddelde kosten FIGI per vergadering inclusief lunch zijn 1115 euro. Met 4 vergaderingen komen we dan op 1115x4=4460 euro. Daarnaast hebben we een apart afscheid voor vertrekkende LG's in september (ter vervanging van het wegvallen van het friendshipdinner op vrijdagavond), daarvoor budgeteren we 1200 euro. </t>
  </si>
  <si>
    <t>Betreft onvoorziene kosten. Betrof lopend jaar voornamelijk kosten van trustee verkiezingen (reiskosten naar AV en reiskosten naar Europese conventie, voor Martien van der Meer en Frans van der Avert). Verwachting voor 2019-2020: alleen kosten Frans vd Avert. Uit bestand 'Schatting kosten KNF_KCF 2018_2019.xlsx' komt een bedrag van 1450. Als de helft daarvan door KIDN wordt betaald betreft het een bedrag van 725 euro. Uit prudentie houden we hetzelfde bedrag als vorig jaar aan: 2200, er bestaat een kans dat er weer kandidaten opstaan voor bestuursfuncties op internationaal niveau.</t>
  </si>
  <si>
    <t>Betreft voornamelijk reiskosten en dinerkosten van de Gouverneur. Deze kosten bedroegen in 14-15 10.627 (FvdA); in 15-16 7.612 (HO); in 16-17 6.531 (MvdM). Na overleg met de G-E lijkt 5000 per jaar een redelijk bedrag.</t>
  </si>
  <si>
    <t>Betreft reiskosten en dinerkosten van de Gouverneur-Elect. Deze kosten bedroegen in 14-15 7.803 (HO); in 15-16 3.029 (MvdM) en in 16-17 5.097 (DV). Gemiddelde kosten van 5.310. In de begroting van 17-18 hebben we 2500 euro opgenomen. Vanwege de absentie van de Gouverneur-Elect tot januari 2019 zijn deze kosten beperkt. 3500 lijkt prudent voor het komende jaar.</t>
  </si>
  <si>
    <t xml:space="preserve">Betreft reiskosten van de secretaris. Betreft voornamelijk reiskosten voor AB, DB vergaderingen. In het jaar 2019-2020 zullen reiskosten voor de communicatiecommissie tlv de commissie komen. Betreft gemiddeld 68km x 28 cent = 20 euro per vergadering. Aantal fysieke AB vergaderingen is 4+1 afscheidsfeest; aantal fysieke DB vergaderingen is 1. In totaal 6 vergaderingen = 6 * 20 = 120 euro. De kosten van het secretariaat worden betaald uit hoofde van andere budgetposten. </t>
  </si>
  <si>
    <t>Betreft reiskosten van de penningmeester. Nog geen penningmeester, fysieke afstand nog onbekend.</t>
  </si>
  <si>
    <t>Betreft reiskosten van de immediate past Peter Pietersen. Reiskosten voor 6 fysieke vergaderingen zou zijn 2*30km*28 cent = 100 euro</t>
  </si>
  <si>
    <t>4508-4523</t>
  </si>
  <si>
    <t xml:space="preserve">Betreft reiskosten, en kosten van divisievergaderingen. Kosten varieren elk jaar, er wordt altijd veel minder gedeclareerd dan gebudgeteerd. 5000 euro lijkt prudent. </t>
  </si>
  <si>
    <t xml:space="preserve">Betreft lokatie, catering en spreker(s) voor de regio bijeenkomsten. Oorspronkelijk budget afkomstig uit de najaarsbijeenkomst, waarvoor 5000 euro beschikbaar was. De kosten waren in 16-17 4.006; in 17-18 3.886, in 18-19 5.432 euro. De regiobijeenkomsten zijn een succes (dichterbij de leden, minder grote reisafstand) een budget van 2000 euro per bijeenkomst lijkt prudent. </t>
  </si>
  <si>
    <t>Dit betreft de volledige congreskosten, voor een 1-daags congres. Deze kosten zijn 5.000 euro lager dan begroot in het jarar 2018-2019 vanwege het vervallen van het Friendship diner op de vrijdagavond (dat kostte zo'n 10K). In voorgaande jaren was alleen het saldo van de baten en de kosten opgenomen; in de extra ALV in januari 2019 is besloten dat de daadwerkelijke bruto kosten getoond moeten worden in de begroting.</t>
  </si>
  <si>
    <t>De teamdag inclusief overnachting wordt georganiseerd in mei 2020 ter voorbereiding van het volgende bestuursjaar. Hiervoor worden de nieuwe LG en DB leden uitgenodigd, ter kennismaking, voor de bepaling van overkoepelende thema's voor het AB; en ter bepaling van het vergader en communicatieschema (incl. regio en landelijke bijeenkomsten). Daadwerkelijke kosten: 4450 (incl. 1000 euro voor fleece jacks) in 16-17; 3960 euro (incl. 812 voor paraplu's). Voor dit jaar is het voorstel 3500 euro.</t>
  </si>
  <si>
    <t>In het komend jaar 18-19 gaan we verder met het onderling verbinden van onze leden. Als onderdeel van de regio bijeenkomsten worden alle nieuwe leden van de regio uitgenodigd om met elkaar en Kiwanis kennis te maken. Benodigd budget van 500 euro lijkt voldoende.</t>
  </si>
  <si>
    <t>Betreft verblijfkosten voor de Internationale Convention in de VS voor de Gouverneur en de Gouverneur-Elect. 3000 euro lijkt prudent. Reiskosten en logies voor de gouverneur worden deels vergoed door Kiwanis International.</t>
  </si>
  <si>
    <t xml:space="preserve">Betreft reis en verblijfkosten voor de Europese Conventie in Brugge voor Gouverneur, Gouverneur-elect, secretaris en penningmeester. Blijft normaal gesproken onder de 1500 euro per jaar. </t>
  </si>
  <si>
    <t>Betreft evt andere activiteiten. Voor het jaar 2019-2020 wordt er rekening gehouden met een donatie aan KCF</t>
  </si>
  <si>
    <t>Dit betreft de kosten van het secretariaat: enveloppen, porto, printervullingen, soms een boekenbon of een bloemstuk, en aanpassing van het lint van de Gouverneur. Exacte kosten lang onduidelijk, maar lijken de 750 euro niet te overschrijden.</t>
  </si>
  <si>
    <t xml:space="preserve">Dit zijn de kosten die we betalen aan GoMotion voor de Kiwanis App op Apple en Android (188 euro maandelijks, dus 2280 in totaal); en de jaarlijkse kosten van een veiligheidscertificaar van 30 euro per jaar (GoMotion). De hosting kosten van de YP website zijn vervallen ivm opheffing YP club; er zijn extra hosting &amp; support kosten voor de event registratie module op de Kiwanis site van 421 euro inc BTW per jaar, vanaf 2 april 2019. Totale kosten zijn dan 2280+30+421=2731 euro per jaar. </t>
  </si>
  <si>
    <t>Dit betreft oa. aanpassingen aan de website richting PortalBuzz, de administratie waarin de leden zijn opgenomen en die wordt onderhouden door Kiwanis International in Amerika. GoMotion is nu de partij die de links onderhoudt van kiwanis.nl (via webservices) naar de Portalbuzz database. Ook aanpassingen aan de Kiwanis apps worden uit deze budgetrekening betaald. Voor het jaar 2019-2020 voorzien we het toevoegen van de clubnaam aan de info die per lid in de app wordt getoond, evenals het moderniseren van de gehele kiwanis.nl website. Zie offerte XXX</t>
  </si>
  <si>
    <t>Dit betreft de kosten van onderscheidingen (pins) voor leden (800 euro per jaar gemiddeld?), en eventueel awards zoals life time memberships (700 euro in een keer af te kopen). Totale kosten 1500 euro per jaar.</t>
  </si>
  <si>
    <t>Dit betreft kosten voor Public Relations. Werd in 16-17 ingevuld met het magazine, voor 4328 euro. De kosten voor het magazine zijn nu opgenomen onder 4562 (Magazine). Voor Social Media Reporters hebben we 2000 euro gereserveerd. Daarnaast willen we investeren in het verhogen van de naamsbekendheid van Kiwanis in Nederland, door bijvoorbeeld de inkoop van advertentieruimte.</t>
  </si>
  <si>
    <t>Dit betreft de resterende beheerkosten zoals bankkosten ABN AMRO (10.50 per maand; 126 euro per jaar), verzekeringen  (Meeuws bedrijfsaansprakelijkheidsverzekering, polisnr. MA48269861; 196 euro per jaar). Verder de kosten van de accountant: 3600 euro per jaar. Totale kosten worden dan 126+196+3600=4000 euro per jaar.</t>
  </si>
  <si>
    <t xml:space="preserve">Het Innovatiefonds is voorzien om nieuwe zaken uit te proberen zoals genoemd in het beleidsplan van de Gouverneur. </t>
  </si>
  <si>
    <t>We verwachten dat de commissie Strategie actief zal deelnemen aan vergaderingen. Hiervoor zijn reiskosten voorzien van 250 euro per jaar</t>
  </si>
  <si>
    <t>Dit betreft de opmaak, druk en verspreidingskosten van het Kiwanis Magazine, voor 2500 exemplaren (500 om uit te delen). Kosten vorig jaar waren 3012.33 voor het opmaken en drukken; en 1316 euro voor de verspreiding (via SANDD)</t>
  </si>
  <si>
    <t>Voor de taskforce club verwachten we 400 euro aan reiskosten</t>
  </si>
  <si>
    <t>Hier worden de kosten van de communicatiecommissie geboekt. De communicatie cie. heeft gemiddeld  175 euro aan kosten per vergadering (lokatiekosten Figi). Voor de Academy betalen we 24.00 jaarlijks voor hosting van de kiwanisacademynederland.nl website op mijndomein.nl; en daarnaast USD216 per 2 jaar voor Weebly ProSite, een website design programma. Totale kosten 4 vergaderingen comm. cie = 700 + 24 = 725</t>
  </si>
  <si>
    <t>Dit betreft reiskosten van de commissie Partnerschappen en de Lustrumcommissie leden. Hiervoor hebben we 400 euro aan reiskosten voorzien, in lijn met de reiskosten zoals begroot voor de andere commissies.</t>
  </si>
  <si>
    <t xml:space="preserve">Dit betreft reiskosten van de commissie Opleiding en Academy. </t>
  </si>
  <si>
    <t>Dit betreft reiskosten van de commissie Vrouwen bij Kiwanis</t>
  </si>
  <si>
    <t>Totale baten</t>
  </si>
  <si>
    <t>Totale kosten</t>
  </si>
  <si>
    <t>wanneer afdracht naar Europa en USA? Over welke aantallen?Koersrisico is er niet? Wanneer $/euro vastgelegd? Dit zijn ook uitganven uit onze begroting</t>
  </si>
  <si>
    <t>Inkomsten</t>
  </si>
  <si>
    <t>inkomsten</t>
  </si>
  <si>
    <t>Uitgaven</t>
  </si>
  <si>
    <t>TOTAAL CONTRIBUTIES</t>
  </si>
  <si>
    <t>TOTAAL INKOMSTEN</t>
  </si>
  <si>
    <t>redesign website (eenmalig in 2020)</t>
  </si>
  <si>
    <t>2021/2022</t>
  </si>
  <si>
    <t>2020/2021</t>
  </si>
  <si>
    <t>2019/2020</t>
  </si>
  <si>
    <t>P Derks</t>
  </si>
  <si>
    <t>C Maass</t>
  </si>
  <si>
    <t>Innovatiefonds</t>
  </si>
  <si>
    <t>éénmalige of projectkosten in lopend betuursjaar</t>
  </si>
  <si>
    <t>5 DB vergaderingen (2 keer face to face)</t>
  </si>
  <si>
    <t>reis/verblijfskosten Gouverneur</t>
  </si>
  <si>
    <t>reis/verblijfskosten Gouverneur-elect</t>
  </si>
  <si>
    <t>reis/verblijfskosten Immediate past gov</t>
  </si>
  <si>
    <t>reis/verblijfskosten secretaris</t>
  </si>
  <si>
    <t>reis/verblijfskosten penningmeester</t>
  </si>
  <si>
    <t>Terugkerende (vaste) kosten</t>
  </si>
  <si>
    <t>verzekeringen/bankkosten/accountant</t>
  </si>
  <si>
    <t>secretariaat kosten</t>
  </si>
  <si>
    <t>IT support (GoMotion)</t>
  </si>
  <si>
    <t>reis/verblijfskosten Gov + Gov-elect internationaal congres</t>
  </si>
  <si>
    <t>teamdag in mei voor LG's en DB</t>
  </si>
  <si>
    <t>4 regiobijeenkomsten</t>
  </si>
  <si>
    <t>reiskosten commissie Strategie</t>
  </si>
  <si>
    <t>reiskosten commissie ledenaantal/club support</t>
  </si>
  <si>
    <t>reiskosten commissie PR/communicatie</t>
  </si>
  <si>
    <t>reiskosten commissie Opleidingen/Academy</t>
  </si>
  <si>
    <t>BEGROTING 2020 - 2021</t>
  </si>
  <si>
    <t>betalende bezoekers (aantal keer prijs kaart)</t>
  </si>
  <si>
    <t>uitgaven</t>
  </si>
  <si>
    <t>betalende bezoekers overnachtingen</t>
  </si>
  <si>
    <t>congresdag (175 deelnemenrs) /geluid/bloemen/techniek/vervoer etc</t>
  </si>
  <si>
    <t>overnachtingen voor gasten KIDN (4 vr+15 za)/ lunch-diner</t>
  </si>
  <si>
    <t>activiteit/ spreker etc</t>
  </si>
  <si>
    <t>middagprogramma</t>
  </si>
  <si>
    <t>vriendschapsdiner (70 pers)</t>
  </si>
  <si>
    <t>betalende deelnemers partnerprogramma</t>
  </si>
  <si>
    <t>betalende bezoekers diner</t>
  </si>
  <si>
    <t>TOTAAL GENERAAL INKOMSTEN</t>
  </si>
  <si>
    <t>reiskosten/representatie/flyers commissie Lustrum project</t>
  </si>
  <si>
    <t>TOTAAL GENERAAL UITGAVEN</t>
  </si>
  <si>
    <t># clubs voor begroting in het jaar</t>
  </si>
  <si>
    <t># life time members</t>
  </si>
  <si>
    <t># leden voor begroting in het jaar</t>
  </si>
  <si>
    <t>bijdrage per club voor congres (3 leden)</t>
  </si>
  <si>
    <t>TOTAAL INKOMSTEN CONGRES</t>
  </si>
  <si>
    <t>TOTAAL UITGAVEN CONGRES</t>
  </si>
  <si>
    <t>reiskosten commissie Juridische zaken</t>
  </si>
  <si>
    <t>begroting Sept2019</t>
  </si>
  <si>
    <t>begroting  Sept 2020</t>
  </si>
  <si>
    <t>begroting  Sept 2021</t>
  </si>
  <si>
    <t>life time members (oud gouverneurs) betalen geen contributie voor KI (wordt éénmalig ad 800 euro betaald door KIDN) ; ze betalen wel contributie voor KIDN en KIEF</t>
  </si>
  <si>
    <t>dollar-euro koers afhankelijk; wordt door KI in september van het jaar bepaald</t>
  </si>
  <si>
    <t>aantal leden (minus life time members) keer contributie KI</t>
  </si>
  <si>
    <t>afdrachten worden gedaan in jan/feb</t>
  </si>
  <si>
    <t>project in 2020 afgerond</t>
  </si>
  <si>
    <t>donatie aan KCF (kiwanis Children Fund)</t>
  </si>
  <si>
    <t>project club saamhorigheid, leren van elkaar ; faciliteer kosten voor bijeenkomsten, locaties en materialen</t>
  </si>
  <si>
    <t>beperk kandidaatstelling waarvoor kosten gedeclareerd kunnen worden bij KIDN tot maximaal 2 keer; op te nemen in reiskostenregeling</t>
  </si>
  <si>
    <t xml:space="preserve">kosten voor Trustee/ internationale functie voor een Kiwanis Nederland lid </t>
  </si>
  <si>
    <t>afkopen life time membership</t>
  </si>
  <si>
    <t>Onvoorziene (variabele) kosten</t>
  </si>
  <si>
    <t>omdat de website modern moet blijven, rekening houden met jaarlijse aanpassigen</t>
  </si>
  <si>
    <t>mogelijkheid om nieuwe leden uit te nodigen voor regiobijeenkomsten</t>
  </si>
  <si>
    <t>verbinden leden (welkom voor nieuwe leden)</t>
  </si>
  <si>
    <t>clubs leren van elkaar</t>
  </si>
  <si>
    <t>geef jongeren een podium</t>
  </si>
  <si>
    <t>PR/congresmappen/bewegwijzering/folders</t>
  </si>
  <si>
    <t>partnerprogramma (25 pers)/ lunch voor kinderen die te gast zijn</t>
  </si>
  <si>
    <t>voor "light" congres 50/156 maal bijdrage voor traditioneel congres (7500 euro)</t>
  </si>
  <si>
    <t>DB/AB/regiobijeenkomsten</t>
  </si>
  <si>
    <t>reiskosten diversen</t>
  </si>
  <si>
    <t>saldo</t>
  </si>
  <si>
    <t>Kiwanis Nederland magazine en verzending</t>
  </si>
  <si>
    <t>inkomsten uit clubbijdrage voor congres</t>
  </si>
  <si>
    <t>project geef jongeren een podium (ondersteun club initiatieven om jongeren te betrekken bij Kiwanis)</t>
  </si>
  <si>
    <t>reiskosten etc. commissie Vrouwen bij Kiwanis</t>
  </si>
  <si>
    <t>inkomsten uit contributies</t>
  </si>
  <si>
    <t>afscheidslunch voor het team van LG's vanwege vertrekkende LG's</t>
  </si>
  <si>
    <t>totaal AB en DB bijeenkomsten</t>
  </si>
  <si>
    <t>totaal declareerbare reis en verblijfkosten</t>
  </si>
  <si>
    <t>sommige kosten worden betaald door KI en zijn niet opgenomen in deze kostenpost</t>
  </si>
  <si>
    <t>2019_2020</t>
  </si>
  <si>
    <t>2020_2021</t>
  </si>
  <si>
    <t>2021_2022</t>
  </si>
  <si>
    <t>contributie per lid KI (Kiwanis International)</t>
  </si>
  <si>
    <t>inkomsten contributie KI (Kiwanis International)</t>
  </si>
  <si>
    <t>inkomsten contributie KIE  (Kiwanis International Europe)</t>
  </si>
  <si>
    <t># leden op peildatum voor afdracht KI (Kiwanis International)</t>
  </si>
  <si>
    <t>afdracht aan KI (Kiwanis International)</t>
  </si>
  <si>
    <t>kosten voor webmaster</t>
  </si>
  <si>
    <t>begroot in 2020: 15 keer 35 euro</t>
  </si>
  <si>
    <t>begroot in 2020: 8 keer 120 euro</t>
  </si>
  <si>
    <t>begroot in 2020: 15 keer 62,50 euro</t>
  </si>
  <si>
    <t>begroot in 2020: 25 keer 45 euro</t>
  </si>
  <si>
    <t>in 2022  een congres "light version" (bijdrage per club 50 euro), in 2021 een traditioneel congres, mede omdat congres 2020 geannuleerd werd (bijdrage per club 156 euro); kosten middelen over 2 jaren (=(50+156)/2=103)</t>
  </si>
  <si>
    <t>trendmatige afname reeds 5 jaar lang ongeveer 60 leden per jaar</t>
  </si>
  <si>
    <t>journaal rekening</t>
  </si>
  <si>
    <t>PR kosten (naamsbekendheid en social media gebruik)</t>
  </si>
  <si>
    <t>een speerpunt uit de strategie nota: investeer in PR; reserveer budget om clubs te helpen door social media publicatie van een project aan te bieden (200 tot 300 euro per club)</t>
  </si>
  <si>
    <t>ruimte voor creatieve projecten die bijdragen aan beter functioneren van clubs (voor 2020/2021 specifieke thema's benoemd)</t>
  </si>
  <si>
    <t xml:space="preserve">oorkondes voor jubilarissen, speldjes/lintjes </t>
  </si>
  <si>
    <t>support van derden, studenten om content te processen</t>
  </si>
  <si>
    <t>gepland 4 meetings; waarschijnlijk kan er ook met video conferencing gewerkt worden, daarom 5 meetings als doel genomen</t>
  </si>
  <si>
    <t>4 AB vergaderingen op locatie</t>
  </si>
  <si>
    <t>DB/AB/regio bijeenk/clubbezoek/representatie/ook binnen Europa; beleid isom meer clubbezoeken te doen in 2021</t>
  </si>
  <si>
    <t>DB/AB/regio bijeenk/clubbezoek/representatie/ook binnen Europa; omdat gouverneur 2 jaar in functie is zal er 1 jaar geen gouverneur-elect zijn</t>
  </si>
  <si>
    <t>in 2021/2021 is er geen immediate-past gouverneur</t>
  </si>
  <si>
    <t>ook secr en pennigmeester; sommige kosten worden betaald door KI en zijn niet opgenomen in deze kostenpost</t>
  </si>
  <si>
    <t>Saldo begroting congres (inkomsten minus uitgaven)</t>
  </si>
  <si>
    <t>voorstel: 2021 congresdag en 2022 congres-light (ledenvergadering en informeel samenzijn clubs tijdens een lunch)</t>
  </si>
  <si>
    <t>Begroting tradidioneel congres / of enkel Algemene Ledenvergadering met ontmoetingslunch</t>
  </si>
  <si>
    <t>aantal clubs per 1 oktober voorgaande jaar als uitgangspunt; nu 101</t>
  </si>
  <si>
    <t>contributie per lid KI-DN</t>
  </si>
  <si>
    <t>inkomsten contributie KI-DN</t>
  </si>
  <si>
    <t>contributie per lid KI-E (Kiwanis International Europe)</t>
  </si>
  <si>
    <t>subsidie uit KI-E  (Kiwanis International Europe) voor stimulering vernieuwings projecten</t>
  </si>
  <si>
    <t>ondersteuning voor Young Kiwanis initiatieven KI-E  (Kiwanis International Europe)</t>
  </si>
  <si>
    <t>congreskosten vanuit KI-DN</t>
  </si>
  <si>
    <t>in 2019 is goedkopere accountancy gevonden (900 euro)</t>
  </si>
  <si>
    <t>was 52 US $ in 2019 (KI stuurt elk jaar in november een rekening; leden die in de loop van het jaar erbij gekomen zijn worden met terugwerkende kracht doorbelast</t>
  </si>
  <si>
    <t>Gouverneur</t>
  </si>
  <si>
    <t>we nemen actuele ledenbestand per 1 september in het jaar als aantal voor begroting komende jaar (blijkt uit ervaring, april stand is te optimistisch; voor 2021 nemen we conservatieve groei tot 2000 leden</t>
  </si>
  <si>
    <t>aantal leden keer contributie KI-DN</t>
  </si>
  <si>
    <t>aantal leden keer contributie KI-E</t>
  </si>
  <si>
    <t>stond nog niet in de betroting van  sept. 2019, maar wel ontvangen ; in oktober aan te vragen bij KI-E</t>
  </si>
  <si>
    <t>bijdrage per club voor congres (3 leden per club)</t>
  </si>
  <si>
    <t>KI en KI-E nemen 1 oktober  van het jaar als peildatum</t>
  </si>
  <si>
    <t>TOTAAL AFDRACHTEN KI en KI-E</t>
  </si>
  <si>
    <t>ook lifetime members afdracht door KI-DN</t>
  </si>
  <si>
    <t>ledenadministratie kosten, mailchimp</t>
  </si>
  <si>
    <t>800 euro afdracht aan KI voor life time membership; voorstel om dit af te schaffen; voorleggen aan leden</t>
  </si>
  <si>
    <t>reiskosten van LG's voor divisievergaderingen en clubbezoek</t>
  </si>
  <si>
    <t xml:space="preserve"> reiskosten etc. voor LG's ;divisiebijeenkomsten worden door LG georganiseerd; kosten te dragen door deelnemende clubs; er worden nauwelijks reiskosten centraal gedeclareerd</t>
  </si>
  <si>
    <t>SUB TOTAAL UITGAVEN KI-DN</t>
  </si>
  <si>
    <t>reis/verblijfskosten Gov + Gov-elect KI-E gerelateerd en congres</t>
  </si>
  <si>
    <t>zeer beperkt aantal internationale  gasten in "light" jaar (zoals Trustee, gouverneurs uit andere landen); onkostenregeling oud bestuurders herzien</t>
  </si>
  <si>
    <t>subsidie uit KI-E (Kiwanis International Europe) voor stimulering vernieuwings projecten</t>
  </si>
  <si>
    <t>bijdrage congreskosten vanuit clubs en KI-DN</t>
  </si>
  <si>
    <t>OVERZICHT BEGROTING KI-DN</t>
  </si>
  <si>
    <t>totaal terugkerende (vaste) kosten</t>
  </si>
  <si>
    <t>totaal onvoorzienen (variabele) kosten</t>
  </si>
  <si>
    <t>totaal éénmalige of projectkosten in lopend bestuursjaar</t>
  </si>
  <si>
    <t># leden op peildatum voor afdracht KI-E  (Kiwanis International Europe)</t>
  </si>
  <si>
    <t>afdracht aan KI-E  (Kiwanis International Europe)</t>
  </si>
  <si>
    <t>was een éénmalige donatie; geen voorstel om structureel donaties te doen</t>
  </si>
  <si>
    <t>ontmoetingen jonge Kiwanians uit Europa (support voor 8 deelnemers vanuit NL);KI-E draagt 80% van de kosten, KI-DN 20%</t>
  </si>
  <si>
    <t>(bijv. Abonnement op Zoom)</t>
  </si>
  <si>
    <t>taken gesplitst in 2019 (leden administratie door Ap Lammers) kosten mailchimp nieuwsbrief</t>
  </si>
  <si>
    <t>eind augustus of gekoppeld aan congres</t>
  </si>
  <si>
    <t>huur zaal, borrel, spreker</t>
  </si>
  <si>
    <t>geen verhoging, maar clustering van de kosten; is waardering van KIDN voor leden die jubeleren (bijv. oorkondes)(clubs moeten zelf speldjes voor eigen leden aanschaffen via Gent); ook patches en pins voor AB/DB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</si>
</sst>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_);_(* \(#,##0\);_(* &quot;-&quot;??_);_(@_)"/>
  </numFmts>
  <fonts count="14" x14ac:knownFonts="1">
    <font>
      <sz val="11"/>
      <color theme="1"/>
      <name val="Calibri"/>
      <family val="2"/>
      <scheme val="minor"/>
    </font>
    <font>
      <sz val="12"/>
      <color theme="1"/>
      <name val="Calibri"/>
      <family val="2"/>
      <charset val="204"/>
      <scheme val="minor"/>
    </font>
    <font>
      <b/>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9"/>
      <color theme="1"/>
      <name val="Calibri"/>
      <family val="2"/>
      <scheme val="minor"/>
    </font>
    <font>
      <sz val="9"/>
      <color theme="1"/>
      <name val="Calibri"/>
      <family val="2"/>
      <scheme val="minor"/>
    </font>
    <font>
      <sz val="11"/>
      <name val="Calibri"/>
      <family val="2"/>
      <scheme val="minor"/>
    </font>
    <font>
      <sz val="12"/>
      <color rgb="FFFF0000"/>
      <name val="Calibri"/>
      <family val="2"/>
      <scheme val="minor"/>
    </font>
    <font>
      <u/>
      <sz val="11"/>
      <color theme="10"/>
      <name val="Calibri"/>
      <family val="2"/>
      <scheme val="minor"/>
    </font>
    <font>
      <u/>
      <sz val="11"/>
      <color theme="11"/>
      <name val="Calibri"/>
      <family val="2"/>
      <scheme val="minor"/>
    </font>
    <font>
      <b/>
      <sz val="11"/>
      <color theme="1"/>
      <name val="Calibri"/>
      <scheme val="minor"/>
    </font>
    <font>
      <sz val="11"/>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6"/>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s>
  <cellStyleXfs count="278">
    <xf numFmtId="0" fontId="0" fillId="0" borderId="0"/>
    <xf numFmtId="0" fontId="1" fillId="0" borderId="0"/>
    <xf numFmtId="43"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13" fillId="0" borderId="0" applyFont="0" applyFill="0" applyBorder="0" applyAlignment="0" applyProtection="0"/>
  </cellStyleXfs>
  <cellXfs count="117">
    <xf numFmtId="0" fontId="0" fillId="0" borderId="0" xfId="0"/>
    <xf numFmtId="0" fontId="2" fillId="0" borderId="0" xfId="1" applyFont="1" applyAlignment="1">
      <alignment wrapText="1"/>
    </xf>
    <xf numFmtId="0" fontId="2" fillId="0" borderId="0" xfId="1" applyFont="1"/>
    <xf numFmtId="0" fontId="3" fillId="2" borderId="0" xfId="1" applyFont="1" applyFill="1" applyAlignment="1">
      <alignment horizontal="right"/>
    </xf>
    <xf numFmtId="0" fontId="2" fillId="0" borderId="0" xfId="1" applyFont="1" applyAlignment="1">
      <alignment vertical="top"/>
    </xf>
    <xf numFmtId="0" fontId="1" fillId="0" borderId="0" xfId="1" applyAlignment="1">
      <alignment vertical="top" wrapText="1"/>
    </xf>
    <xf numFmtId="0" fontId="1" fillId="0" borderId="0" xfId="1" applyAlignment="1">
      <alignment wrapText="1"/>
    </xf>
    <xf numFmtId="43" fontId="4" fillId="2" borderId="0" xfId="2" applyFont="1" applyFill="1" applyAlignment="1">
      <alignment horizontal="right" vertical="top" wrapText="1"/>
    </xf>
    <xf numFmtId="43" fontId="1" fillId="0" borderId="0" xfId="1" applyNumberFormat="1" applyAlignment="1">
      <alignment vertical="top" wrapText="1"/>
    </xf>
    <xf numFmtId="0" fontId="1" fillId="0" borderId="0" xfId="1" applyAlignment="1">
      <alignment vertical="top"/>
    </xf>
    <xf numFmtId="43" fontId="4" fillId="2" borderId="0" xfId="2" applyFont="1" applyFill="1" applyAlignment="1">
      <alignment horizontal="right" vertical="top"/>
    </xf>
    <xf numFmtId="43" fontId="5" fillId="2" borderId="0" xfId="2" applyFont="1" applyFill="1" applyAlignment="1">
      <alignment horizontal="right" vertical="top"/>
    </xf>
    <xf numFmtId="43" fontId="1" fillId="0" borderId="0" xfId="2" applyFont="1" applyFill="1" applyAlignment="1">
      <alignment vertical="top"/>
    </xf>
    <xf numFmtId="43" fontId="1" fillId="3" borderId="0" xfId="1" applyNumberFormat="1" applyFill="1" applyAlignment="1">
      <alignment vertical="top" wrapText="1"/>
    </xf>
    <xf numFmtId="43" fontId="1" fillId="0" borderId="0" xfId="2" applyFont="1" applyAlignment="1">
      <alignment vertical="top"/>
    </xf>
    <xf numFmtId="0" fontId="1" fillId="0" borderId="0" xfId="1"/>
    <xf numFmtId="0" fontId="4" fillId="2" borderId="0" xfId="1" applyFont="1" applyFill="1" applyAlignment="1">
      <alignment horizontal="right"/>
    </xf>
    <xf numFmtId="43" fontId="4" fillId="2" borderId="0" xfId="1" applyNumberFormat="1" applyFont="1" applyFill="1" applyAlignment="1">
      <alignment horizontal="right"/>
    </xf>
    <xf numFmtId="0" fontId="4" fillId="2" borderId="0" xfId="0" applyFont="1" applyFill="1" applyAlignment="1">
      <alignment horizontal="right"/>
    </xf>
    <xf numFmtId="0" fontId="6" fillId="0" borderId="0" xfId="1" applyFont="1" applyAlignment="1">
      <alignment vertical="top"/>
    </xf>
    <xf numFmtId="0" fontId="6" fillId="0" borderId="0" xfId="1" applyFont="1"/>
    <xf numFmtId="43" fontId="7" fillId="0" borderId="0" xfId="2" applyFont="1" applyAlignment="1">
      <alignment vertical="top" wrapText="1"/>
    </xf>
    <xf numFmtId="43" fontId="7" fillId="0" borderId="0" xfId="2" applyFont="1" applyAlignment="1">
      <alignment vertical="top"/>
    </xf>
    <xf numFmtId="0" fontId="7" fillId="0" borderId="0" xfId="1" applyFont="1"/>
    <xf numFmtId="0" fontId="7" fillId="0" borderId="0" xfId="0" applyFont="1"/>
    <xf numFmtId="43" fontId="8" fillId="2" borderId="0" xfId="2" applyFont="1" applyFill="1" applyAlignment="1">
      <alignment horizontal="right" vertical="top"/>
    </xf>
    <xf numFmtId="0" fontId="9" fillId="0" borderId="0" xfId="1" applyFont="1" applyAlignment="1">
      <alignment wrapText="1"/>
    </xf>
    <xf numFmtId="0" fontId="0" fillId="0" borderId="0" xfId="0" applyAlignment="1">
      <alignment wrapText="1"/>
    </xf>
    <xf numFmtId="0" fontId="12" fillId="0" borderId="0" xfId="0" applyFont="1"/>
    <xf numFmtId="0" fontId="0" fillId="0" borderId="2" xfId="0" applyBorder="1"/>
    <xf numFmtId="0" fontId="0" fillId="0" borderId="3" xfId="0" applyBorder="1"/>
    <xf numFmtId="0" fontId="0" fillId="0" borderId="4"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4" fillId="5" borderId="0" xfId="0" applyFont="1" applyFill="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1" fillId="3" borderId="0" xfId="1" applyFill="1" applyAlignment="1">
      <alignment vertical="top" wrapText="1"/>
    </xf>
    <xf numFmtId="0" fontId="1" fillId="3" borderId="0" xfId="1" applyFill="1" applyAlignment="1">
      <alignment vertical="top"/>
    </xf>
    <xf numFmtId="0" fontId="0" fillId="0" borderId="6" xfId="0" applyFont="1" applyBorder="1"/>
    <xf numFmtId="0" fontId="0" fillId="0" borderId="11" xfId="0" applyBorder="1"/>
    <xf numFmtId="0" fontId="0" fillId="0" borderId="8" xfId="0" applyFont="1" applyBorder="1"/>
    <xf numFmtId="0" fontId="0" fillId="4" borderId="13" xfId="0" applyFill="1" applyBorder="1"/>
    <xf numFmtId="0" fontId="0" fillId="4" borderId="14" xfId="0" applyFill="1" applyBorder="1"/>
    <xf numFmtId="0" fontId="0" fillId="6" borderId="0" xfId="0" applyFill="1"/>
    <xf numFmtId="0" fontId="0" fillId="7" borderId="0" xfId="0" applyFill="1"/>
    <xf numFmtId="0" fontId="12" fillId="7" borderId="0" xfId="0" applyFont="1" applyFill="1"/>
    <xf numFmtId="0" fontId="12" fillId="0" borderId="7" xfId="0" applyFont="1" applyBorder="1"/>
    <xf numFmtId="0" fontId="0" fillId="0" borderId="13" xfId="0" applyBorder="1"/>
    <xf numFmtId="0" fontId="0" fillId="8" borderId="14" xfId="0" applyFill="1" applyBorder="1"/>
    <xf numFmtId="0" fontId="0" fillId="9" borderId="14" xfId="0" applyFill="1" applyBorder="1"/>
    <xf numFmtId="0" fontId="0" fillId="7" borderId="0" xfId="0" applyFill="1" applyAlignment="1">
      <alignment horizontal="center"/>
    </xf>
    <xf numFmtId="0" fontId="0" fillId="7" borderId="1" xfId="0" applyFill="1" applyBorder="1" applyAlignment="1">
      <alignment horizontal="center"/>
    </xf>
    <xf numFmtId="0" fontId="0" fillId="0" borderId="0" xfId="0" applyFill="1" applyBorder="1"/>
    <xf numFmtId="0" fontId="0" fillId="0" borderId="0" xfId="0" applyAlignment="1">
      <alignment wrapText="1" shrinkToFit="1"/>
    </xf>
    <xf numFmtId="0" fontId="8" fillId="0" borderId="0" xfId="0" applyFont="1"/>
    <xf numFmtId="0" fontId="0" fillId="0" borderId="12" xfId="0" applyFill="1" applyBorder="1"/>
    <xf numFmtId="0" fontId="0" fillId="0" borderId="0" xfId="0" applyFill="1"/>
    <xf numFmtId="0" fontId="0" fillId="0" borderId="15" xfId="0" applyBorder="1"/>
    <xf numFmtId="0" fontId="0" fillId="0" borderId="0" xfId="0" applyFill="1" applyBorder="1" applyAlignment="1">
      <alignment horizontal="left"/>
    </xf>
    <xf numFmtId="0" fontId="0" fillId="8" borderId="13" xfId="0" applyFill="1" applyBorder="1"/>
    <xf numFmtId="0" fontId="0" fillId="8" borderId="5" xfId="0" applyFill="1" applyBorder="1"/>
    <xf numFmtId="0" fontId="0" fillId="9" borderId="13" xfId="0" applyFill="1" applyBorder="1"/>
    <xf numFmtId="0" fontId="0" fillId="9" borderId="5" xfId="0" applyFill="1" applyBorder="1"/>
    <xf numFmtId="0" fontId="4" fillId="5" borderId="7" xfId="0" applyFont="1" applyFill="1" applyBorder="1" applyAlignment="1">
      <alignment horizontal="center"/>
    </xf>
    <xf numFmtId="0" fontId="12" fillId="0" borderId="13" xfId="0" applyFont="1" applyBorder="1"/>
    <xf numFmtId="0" fontId="0" fillId="0" borderId="14" xfId="0" applyBorder="1"/>
    <xf numFmtId="0" fontId="0" fillId="0" borderId="5" xfId="0" applyBorder="1"/>
    <xf numFmtId="1" fontId="0" fillId="0" borderId="0" xfId="0" applyNumberFormat="1" applyFill="1" applyBorder="1"/>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center"/>
    </xf>
    <xf numFmtId="165" fontId="0" fillId="0" borderId="3" xfId="277" applyNumberFormat="1" applyFont="1" applyBorder="1"/>
    <xf numFmtId="165" fontId="0" fillId="0" borderId="0" xfId="277" applyNumberFormat="1" applyFont="1" applyBorder="1"/>
    <xf numFmtId="165" fontId="0" fillId="4" borderId="1" xfId="277" applyNumberFormat="1" applyFont="1" applyFill="1" applyBorder="1"/>
    <xf numFmtId="165" fontId="0" fillId="4" borderId="14" xfId="277" applyNumberFormat="1" applyFont="1" applyFill="1" applyBorder="1"/>
    <xf numFmtId="165" fontId="12" fillId="4" borderId="1" xfId="277" applyNumberFormat="1" applyFont="1" applyFill="1" applyBorder="1"/>
    <xf numFmtId="165" fontId="12" fillId="4" borderId="14" xfId="277" applyNumberFormat="1" applyFont="1" applyFill="1" applyBorder="1"/>
    <xf numFmtId="165" fontId="0" fillId="0" borderId="3" xfId="0" applyNumberFormat="1" applyBorder="1"/>
    <xf numFmtId="165" fontId="0" fillId="0" borderId="0" xfId="0" applyNumberFormat="1" applyBorder="1"/>
    <xf numFmtId="165" fontId="0" fillId="9" borderId="1" xfId="0" applyNumberFormat="1" applyFill="1" applyBorder="1"/>
    <xf numFmtId="165" fontId="0" fillId="9" borderId="14" xfId="0" applyNumberFormat="1" applyFill="1" applyBorder="1"/>
    <xf numFmtId="165" fontId="0" fillId="0" borderId="2" xfId="0" applyNumberFormat="1" applyBorder="1"/>
    <xf numFmtId="165" fontId="8" fillId="0" borderId="3" xfId="0" applyNumberFormat="1" applyFont="1" applyBorder="1"/>
    <xf numFmtId="165" fontId="0" fillId="8" borderId="1" xfId="0" applyNumberFormat="1" applyFill="1" applyBorder="1"/>
    <xf numFmtId="165" fontId="0" fillId="8" borderId="14" xfId="0" applyNumberFormat="1" applyFill="1" applyBorder="1"/>
    <xf numFmtId="165" fontId="0" fillId="0" borderId="7" xfId="0" applyNumberFormat="1" applyBorder="1"/>
    <xf numFmtId="165" fontId="0" fillId="0" borderId="3" xfId="0" applyNumberFormat="1" applyFill="1" applyBorder="1"/>
    <xf numFmtId="165" fontId="0" fillId="8" borderId="13" xfId="0" applyNumberFormat="1" applyFill="1" applyBorder="1"/>
    <xf numFmtId="165" fontId="0" fillId="0" borderId="4" xfId="0" applyNumberFormat="1" applyBorder="1"/>
    <xf numFmtId="165" fontId="8" fillId="0" borderId="2" xfId="0" applyNumberFormat="1" applyFont="1" applyBorder="1"/>
    <xf numFmtId="165" fontId="0" fillId="0" borderId="0" xfId="0" applyNumberFormat="1"/>
    <xf numFmtId="165" fontId="0" fillId="4" borderId="1" xfId="0" applyNumberFormat="1" applyFill="1" applyBorder="1"/>
    <xf numFmtId="165" fontId="0" fillId="4" borderId="14" xfId="0" applyNumberFormat="1" applyFill="1" applyBorder="1"/>
    <xf numFmtId="165" fontId="0" fillId="4" borderId="5" xfId="0" applyNumberFormat="1" applyFill="1" applyBorder="1"/>
    <xf numFmtId="165" fontId="0" fillId="0" borderId="11" xfId="0" applyNumberFormat="1" applyBorder="1"/>
    <xf numFmtId="165" fontId="0" fillId="0" borderId="12" xfId="0" applyNumberFormat="1" applyBorder="1"/>
    <xf numFmtId="165" fontId="0" fillId="0" borderId="1" xfId="0" applyNumberFormat="1" applyBorder="1"/>
    <xf numFmtId="165" fontId="0" fillId="0" borderId="10" xfId="0" applyNumberFormat="1" applyBorder="1"/>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5"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0" fillId="0" borderId="6" xfId="0" applyBorder="1" applyAlignment="1">
      <alignment horizontal="center" vertical="top"/>
    </xf>
    <xf numFmtId="0" fontId="0" fillId="0" borderId="7" xfId="0" applyBorder="1" applyAlignment="1">
      <alignment horizontal="center" vertical="top"/>
    </xf>
    <xf numFmtId="0" fontId="0" fillId="0" borderId="11"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center" vertical="top"/>
    </xf>
  </cellXfs>
  <cellStyles count="278">
    <cellStyle name="Comma 2" xfId="2"/>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Komma" xfId="277" builtinId="3"/>
    <cellStyle name="Normal 4"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workbookViewId="0">
      <selection activeCell="B2" sqref="B2"/>
    </sheetView>
  </sheetViews>
  <sheetFormatPr defaultColWidth="39.109375" defaultRowHeight="18" x14ac:dyDescent="0.35"/>
  <cols>
    <col min="1" max="1" width="13.44140625" customWidth="1"/>
    <col min="2" max="2" width="49.33203125" customWidth="1"/>
    <col min="3" max="3" width="10.33203125" style="24" customWidth="1"/>
    <col min="4" max="4" width="9.77734375" style="24" customWidth="1"/>
    <col min="5" max="5" width="27.109375" style="18" customWidth="1"/>
    <col min="6" max="6" width="19.77734375" customWidth="1"/>
    <col min="7" max="7" width="8.109375" customWidth="1"/>
  </cols>
  <sheetData>
    <row r="1" spans="1:8" ht="45" customHeight="1" x14ac:dyDescent="0.35">
      <c r="A1" s="1" t="s">
        <v>0</v>
      </c>
      <c r="B1" s="2" t="s">
        <v>1</v>
      </c>
      <c r="C1" s="19" t="s">
        <v>2</v>
      </c>
      <c r="D1" s="20" t="s">
        <v>3</v>
      </c>
      <c r="E1" s="3" t="s">
        <v>4</v>
      </c>
      <c r="F1" s="4" t="s">
        <v>5</v>
      </c>
    </row>
    <row r="2" spans="1:8" ht="175.95" customHeight="1" x14ac:dyDescent="0.3">
      <c r="A2" s="41">
        <v>8000</v>
      </c>
      <c r="B2" s="6" t="s">
        <v>6</v>
      </c>
      <c r="C2" s="21">
        <v>112850</v>
      </c>
      <c r="D2" s="21">
        <v>72496.369999999966</v>
      </c>
      <c r="E2" s="7">
        <v>110000</v>
      </c>
      <c r="F2" s="8">
        <v>-2850</v>
      </c>
      <c r="H2" s="26" t="s">
        <v>41</v>
      </c>
    </row>
    <row r="3" spans="1:8" ht="70.05" customHeight="1" x14ac:dyDescent="0.3">
      <c r="A3" s="41">
        <v>8510</v>
      </c>
      <c r="B3" s="6" t="s">
        <v>7</v>
      </c>
      <c r="C3" s="21">
        <v>6000</v>
      </c>
      <c r="D3" s="21">
        <v>0</v>
      </c>
      <c r="E3" s="7">
        <v>6000</v>
      </c>
      <c r="F3" s="8">
        <v>0</v>
      </c>
    </row>
    <row r="4" spans="1:8" ht="163.95" customHeight="1" x14ac:dyDescent="0.3">
      <c r="A4" s="42">
        <v>4500</v>
      </c>
      <c r="B4" s="6" t="s">
        <v>8</v>
      </c>
      <c r="C4" s="22">
        <v>2250</v>
      </c>
      <c r="D4" s="22">
        <v>322.56</v>
      </c>
      <c r="E4" s="10">
        <v>500</v>
      </c>
      <c r="F4" s="8">
        <v>-1750</v>
      </c>
    </row>
    <row r="5" spans="1:8" ht="171" customHeight="1" x14ac:dyDescent="0.3">
      <c r="A5" s="42">
        <v>4501</v>
      </c>
      <c r="B5" s="6" t="s">
        <v>9</v>
      </c>
      <c r="C5" s="22">
        <v>5575</v>
      </c>
      <c r="D5" s="22">
        <v>2949.84</v>
      </c>
      <c r="E5" s="10">
        <v>5660</v>
      </c>
      <c r="F5" s="8">
        <v>85</v>
      </c>
    </row>
    <row r="6" spans="1:8" ht="196.95" customHeight="1" x14ac:dyDescent="0.3">
      <c r="A6" s="42">
        <v>4502</v>
      </c>
      <c r="B6" s="6" t="s">
        <v>10</v>
      </c>
      <c r="C6" s="22">
        <v>2200</v>
      </c>
      <c r="D6" s="22">
        <v>1695.15</v>
      </c>
      <c r="E6" s="10">
        <v>2200</v>
      </c>
      <c r="F6" s="8">
        <v>0</v>
      </c>
    </row>
    <row r="7" spans="1:8" ht="115.05" customHeight="1" x14ac:dyDescent="0.3">
      <c r="A7" s="42">
        <v>4503</v>
      </c>
      <c r="B7" s="6" t="s">
        <v>11</v>
      </c>
      <c r="C7" s="22">
        <v>7000</v>
      </c>
      <c r="D7" s="22">
        <v>1479.04</v>
      </c>
      <c r="E7" s="10">
        <v>6000</v>
      </c>
      <c r="F7" s="8">
        <v>-1000</v>
      </c>
    </row>
    <row r="8" spans="1:8" ht="121.95" customHeight="1" x14ac:dyDescent="0.3">
      <c r="A8" s="42">
        <v>4504</v>
      </c>
      <c r="B8" s="5" t="s">
        <v>12</v>
      </c>
      <c r="C8" s="22">
        <v>3500</v>
      </c>
      <c r="D8" s="22">
        <v>620.03</v>
      </c>
      <c r="E8" s="10">
        <v>3500</v>
      </c>
      <c r="F8" s="8">
        <v>0</v>
      </c>
    </row>
    <row r="9" spans="1:8" ht="154.05000000000001" customHeight="1" x14ac:dyDescent="0.3">
      <c r="A9" s="42">
        <v>4505</v>
      </c>
      <c r="B9" s="5" t="s">
        <v>13</v>
      </c>
      <c r="C9" s="22">
        <v>750</v>
      </c>
      <c r="D9" s="22">
        <v>833.76</v>
      </c>
      <c r="E9" s="10">
        <v>250</v>
      </c>
      <c r="F9" s="8">
        <v>-500</v>
      </c>
    </row>
    <row r="10" spans="1:8" ht="123" customHeight="1" x14ac:dyDescent="0.3">
      <c r="A10" s="42">
        <v>4506</v>
      </c>
      <c r="B10" s="6" t="s">
        <v>14</v>
      </c>
      <c r="C10" s="22">
        <v>750</v>
      </c>
      <c r="D10" s="22">
        <v>0</v>
      </c>
      <c r="E10" s="10">
        <v>750</v>
      </c>
      <c r="F10" s="8">
        <v>0</v>
      </c>
    </row>
    <row r="11" spans="1:8" ht="75" customHeight="1" x14ac:dyDescent="0.3">
      <c r="A11" s="42">
        <v>4507</v>
      </c>
      <c r="B11" s="6" t="s">
        <v>15</v>
      </c>
      <c r="C11" s="22">
        <v>1500</v>
      </c>
      <c r="D11" s="22">
        <v>540</v>
      </c>
      <c r="E11" s="10">
        <v>500</v>
      </c>
      <c r="F11" s="8">
        <v>-1000</v>
      </c>
    </row>
    <row r="12" spans="1:8" ht="93" customHeight="1" x14ac:dyDescent="0.3">
      <c r="A12" s="42" t="s">
        <v>16</v>
      </c>
      <c r="B12" s="6" t="s">
        <v>17</v>
      </c>
      <c r="C12" s="22">
        <v>7200</v>
      </c>
      <c r="D12" s="22">
        <v>2202.33</v>
      </c>
      <c r="E12" s="10">
        <v>5000</v>
      </c>
      <c r="F12" s="8">
        <v>-2200</v>
      </c>
    </row>
    <row r="13" spans="1:8" ht="93" customHeight="1" x14ac:dyDescent="0.3">
      <c r="A13" s="42">
        <v>4531</v>
      </c>
      <c r="B13" s="6" t="s">
        <v>18</v>
      </c>
      <c r="C13" s="22">
        <v>10000</v>
      </c>
      <c r="D13" s="22">
        <v>5432.88</v>
      </c>
      <c r="E13" s="11">
        <v>8000</v>
      </c>
      <c r="F13" s="8">
        <v>-2000</v>
      </c>
      <c r="G13" s="12"/>
    </row>
    <row r="14" spans="1:8" ht="226.05" customHeight="1" x14ac:dyDescent="0.3">
      <c r="A14" s="42">
        <v>4532</v>
      </c>
      <c r="B14" s="6" t="s">
        <v>19</v>
      </c>
      <c r="C14" s="22">
        <v>25000</v>
      </c>
      <c r="D14" s="22">
        <v>1071.82</v>
      </c>
      <c r="E14" s="10">
        <v>22500</v>
      </c>
      <c r="F14" s="13">
        <v>-2500</v>
      </c>
    </row>
    <row r="15" spans="1:8" ht="207" customHeight="1" x14ac:dyDescent="0.3">
      <c r="A15" s="42">
        <v>4534</v>
      </c>
      <c r="B15" s="6" t="s">
        <v>20</v>
      </c>
      <c r="C15" s="22">
        <v>5000</v>
      </c>
      <c r="D15" s="22">
        <v>0</v>
      </c>
      <c r="E15" s="11">
        <v>3500</v>
      </c>
      <c r="F15" s="8">
        <v>-1500</v>
      </c>
      <c r="G15" s="14"/>
    </row>
    <row r="16" spans="1:8" ht="129" customHeight="1" x14ac:dyDescent="0.3">
      <c r="A16" s="42">
        <v>4535</v>
      </c>
      <c r="B16" s="6" t="s">
        <v>21</v>
      </c>
      <c r="C16" s="22">
        <v>1000</v>
      </c>
      <c r="D16" s="22">
        <v>0</v>
      </c>
      <c r="E16" s="10">
        <v>500</v>
      </c>
      <c r="F16" s="8">
        <v>-500</v>
      </c>
    </row>
    <row r="17" spans="1:6" ht="100.05" customHeight="1" x14ac:dyDescent="0.3">
      <c r="A17" s="42">
        <v>4541</v>
      </c>
      <c r="B17" s="6" t="s">
        <v>22</v>
      </c>
      <c r="C17" s="22">
        <v>2500</v>
      </c>
      <c r="D17" s="22">
        <v>1924.19</v>
      </c>
      <c r="E17" s="10">
        <v>3000</v>
      </c>
      <c r="F17" s="8">
        <v>500</v>
      </c>
    </row>
    <row r="18" spans="1:6" ht="85.95" customHeight="1" x14ac:dyDescent="0.3">
      <c r="A18" s="42">
        <v>4542</v>
      </c>
      <c r="B18" s="6" t="s">
        <v>23</v>
      </c>
      <c r="C18" s="22">
        <v>1500</v>
      </c>
      <c r="D18" s="22">
        <v>2807.5</v>
      </c>
      <c r="E18" s="10">
        <v>2000</v>
      </c>
      <c r="F18" s="8">
        <v>0</v>
      </c>
    </row>
    <row r="19" spans="1:6" ht="45" customHeight="1" x14ac:dyDescent="0.35">
      <c r="A19" s="42">
        <v>4546</v>
      </c>
      <c r="B19" s="6" t="s">
        <v>24</v>
      </c>
      <c r="C19" s="22">
        <v>0</v>
      </c>
      <c r="D19" s="22"/>
      <c r="F19" s="25">
        <v>2500</v>
      </c>
    </row>
    <row r="20" spans="1:6" ht="91.95" customHeight="1" x14ac:dyDescent="0.3">
      <c r="A20" s="42">
        <v>4550</v>
      </c>
      <c r="B20" s="5" t="s">
        <v>25</v>
      </c>
      <c r="C20" s="22">
        <v>750</v>
      </c>
      <c r="D20" s="22">
        <v>139.33000000000001</v>
      </c>
      <c r="E20" s="10">
        <v>750</v>
      </c>
      <c r="F20" s="8">
        <v>0</v>
      </c>
    </row>
    <row r="21" spans="1:6" ht="163.05000000000001" customHeight="1" x14ac:dyDescent="0.3">
      <c r="A21" s="42">
        <v>4551</v>
      </c>
      <c r="B21" s="6" t="s">
        <v>26</v>
      </c>
      <c r="C21" s="22">
        <v>2400</v>
      </c>
      <c r="D21" s="22">
        <v>756.83999999999992</v>
      </c>
      <c r="E21" s="10">
        <v>3000</v>
      </c>
      <c r="F21" s="8"/>
    </row>
    <row r="22" spans="1:6" ht="180" customHeight="1" x14ac:dyDescent="0.3">
      <c r="A22" s="42">
        <v>4552</v>
      </c>
      <c r="B22" s="5" t="s">
        <v>27</v>
      </c>
      <c r="C22" s="22">
        <v>2500</v>
      </c>
      <c r="D22" s="22">
        <v>421.08</v>
      </c>
      <c r="E22" s="10">
        <v>12500</v>
      </c>
      <c r="F22" s="13">
        <v>10000</v>
      </c>
    </row>
    <row r="23" spans="1:6" ht="102" customHeight="1" x14ac:dyDescent="0.3">
      <c r="A23" s="42">
        <v>4553</v>
      </c>
      <c r="B23" s="6" t="s">
        <v>28</v>
      </c>
      <c r="C23" s="22">
        <v>1500</v>
      </c>
      <c r="D23" s="22">
        <v>28.85</v>
      </c>
      <c r="E23" s="10">
        <v>1500</v>
      </c>
      <c r="F23" s="8">
        <v>0</v>
      </c>
    </row>
    <row r="24" spans="1:6" ht="130.05000000000001" customHeight="1" x14ac:dyDescent="0.3">
      <c r="A24" s="42">
        <v>4554</v>
      </c>
      <c r="B24" s="6" t="s">
        <v>29</v>
      </c>
      <c r="C24" s="22">
        <v>17000</v>
      </c>
      <c r="D24" s="22"/>
      <c r="E24" s="10">
        <v>17000</v>
      </c>
      <c r="F24" s="8">
        <v>0</v>
      </c>
    </row>
    <row r="25" spans="1:6" ht="196.95" customHeight="1" x14ac:dyDescent="0.3">
      <c r="A25" s="42">
        <v>4555</v>
      </c>
      <c r="B25" s="6" t="s">
        <v>30</v>
      </c>
      <c r="C25" s="22">
        <v>4325</v>
      </c>
      <c r="D25" s="22">
        <v>3661.6</v>
      </c>
      <c r="E25" s="10">
        <v>4325</v>
      </c>
      <c r="F25" s="8">
        <v>0</v>
      </c>
    </row>
    <row r="26" spans="1:6" ht="45" customHeight="1" x14ac:dyDescent="0.3">
      <c r="A26" s="42">
        <v>4560</v>
      </c>
      <c r="B26" s="6" t="s">
        <v>31</v>
      </c>
      <c r="C26" s="22">
        <v>7000</v>
      </c>
      <c r="D26" s="22"/>
      <c r="E26" s="10">
        <v>5000</v>
      </c>
      <c r="F26" s="8">
        <v>-2000</v>
      </c>
    </row>
    <row r="27" spans="1:6" ht="45" customHeight="1" x14ac:dyDescent="0.3">
      <c r="A27" s="42">
        <v>4561</v>
      </c>
      <c r="B27" s="6" t="s">
        <v>32</v>
      </c>
      <c r="C27" s="22">
        <v>400</v>
      </c>
      <c r="D27" s="22"/>
      <c r="E27" s="10">
        <v>250</v>
      </c>
      <c r="F27" s="8">
        <v>-150</v>
      </c>
    </row>
    <row r="28" spans="1:6" ht="76.95" customHeight="1" x14ac:dyDescent="0.3">
      <c r="A28" s="42">
        <v>4562</v>
      </c>
      <c r="B28" s="6" t="s">
        <v>33</v>
      </c>
      <c r="C28" s="22">
        <v>4500</v>
      </c>
      <c r="D28" s="22"/>
      <c r="E28" s="10">
        <v>4500</v>
      </c>
      <c r="F28" s="8">
        <v>0</v>
      </c>
    </row>
    <row r="29" spans="1:6" ht="45" customHeight="1" x14ac:dyDescent="0.3">
      <c r="A29" s="42">
        <v>4563</v>
      </c>
      <c r="B29" s="6" t="s">
        <v>34</v>
      </c>
      <c r="C29" s="22">
        <v>400</v>
      </c>
      <c r="D29" s="22"/>
      <c r="E29" s="10">
        <v>400</v>
      </c>
      <c r="F29" s="8">
        <v>0</v>
      </c>
    </row>
    <row r="30" spans="1:6" ht="45" customHeight="1" x14ac:dyDescent="0.3">
      <c r="A30" s="42">
        <v>4564</v>
      </c>
      <c r="B30" s="6" t="s">
        <v>35</v>
      </c>
      <c r="C30" s="22">
        <v>725</v>
      </c>
      <c r="D30" s="22"/>
      <c r="E30" s="10">
        <v>725</v>
      </c>
      <c r="F30" s="8">
        <v>0</v>
      </c>
    </row>
    <row r="31" spans="1:6" ht="45" customHeight="1" x14ac:dyDescent="0.3">
      <c r="A31" s="42">
        <v>4565</v>
      </c>
      <c r="B31" s="6" t="s">
        <v>36</v>
      </c>
      <c r="C31" s="22">
        <v>400</v>
      </c>
      <c r="D31" s="22"/>
      <c r="E31" s="10">
        <v>400</v>
      </c>
      <c r="F31" s="8">
        <v>0</v>
      </c>
    </row>
    <row r="32" spans="1:6" ht="45" customHeight="1" x14ac:dyDescent="0.3">
      <c r="A32" s="42">
        <v>4566</v>
      </c>
      <c r="B32" s="6" t="s">
        <v>37</v>
      </c>
      <c r="C32" s="22">
        <v>250</v>
      </c>
      <c r="D32" s="22"/>
      <c r="E32" s="10">
        <v>400</v>
      </c>
      <c r="F32" s="8">
        <v>150</v>
      </c>
    </row>
    <row r="33" spans="1:6" ht="45" customHeight="1" x14ac:dyDescent="0.3">
      <c r="A33" s="42">
        <v>4567</v>
      </c>
      <c r="B33" s="6" t="s">
        <v>38</v>
      </c>
      <c r="C33" s="22"/>
      <c r="D33" s="22"/>
      <c r="E33" s="10">
        <v>500</v>
      </c>
      <c r="F33" s="8">
        <v>500</v>
      </c>
    </row>
    <row r="34" spans="1:6" ht="45" customHeight="1" x14ac:dyDescent="0.35">
      <c r="A34" s="9"/>
      <c r="B34" s="15"/>
      <c r="C34" s="22"/>
      <c r="D34" s="23"/>
      <c r="E34" s="16"/>
      <c r="F34" s="8">
        <v>0</v>
      </c>
    </row>
    <row r="35" spans="1:6" ht="45" customHeight="1" x14ac:dyDescent="0.3">
      <c r="A35" s="9"/>
      <c r="B35" s="6" t="s">
        <v>39</v>
      </c>
      <c r="C35" s="22">
        <v>118850</v>
      </c>
      <c r="D35" s="23"/>
      <c r="E35" s="10">
        <v>116000</v>
      </c>
      <c r="F35" s="8">
        <v>-2850</v>
      </c>
    </row>
    <row r="36" spans="1:6" ht="45" customHeight="1" x14ac:dyDescent="0.3">
      <c r="A36" s="9"/>
      <c r="B36" s="6" t="s">
        <v>40</v>
      </c>
      <c r="C36" s="22">
        <v>117875</v>
      </c>
      <c r="D36" s="23"/>
      <c r="E36" s="10">
        <v>115910</v>
      </c>
      <c r="F36" s="8">
        <v>-1965</v>
      </c>
    </row>
    <row r="37" spans="1:6" ht="45" customHeight="1" x14ac:dyDescent="0.35">
      <c r="A37" s="9"/>
      <c r="B37" s="15"/>
      <c r="C37" s="22"/>
      <c r="D37" s="23"/>
      <c r="E37" s="17">
        <v>90</v>
      </c>
      <c r="F37" s="15"/>
    </row>
    <row r="38" spans="1:6" ht="45" customHeight="1" x14ac:dyDescent="0.35">
      <c r="A38" s="9"/>
      <c r="B38" s="15"/>
      <c r="C38" s="22"/>
      <c r="D38" s="23"/>
      <c r="E38" s="16"/>
      <c r="F38" s="15"/>
    </row>
    <row r="39" spans="1:6" ht="45" customHeight="1" x14ac:dyDescent="0.35">
      <c r="A39" s="9"/>
      <c r="B39" s="15"/>
      <c r="C39" s="22"/>
      <c r="D39" s="23"/>
      <c r="E39" s="16"/>
      <c r="F39" s="15"/>
    </row>
    <row r="40" spans="1:6" ht="45" customHeight="1" x14ac:dyDescent="0.35">
      <c r="A40" s="9"/>
      <c r="B40" s="15"/>
      <c r="C40" s="22"/>
      <c r="D40" s="23"/>
      <c r="E40" s="16"/>
      <c r="F40" s="15"/>
    </row>
    <row r="41" spans="1:6" ht="45" customHeight="1" x14ac:dyDescent="0.35">
      <c r="A41" s="9"/>
      <c r="B41" s="15"/>
      <c r="C41" s="23"/>
      <c r="D41" s="23"/>
      <c r="E41" s="16"/>
      <c r="F41" s="15"/>
    </row>
    <row r="42" spans="1:6" ht="45" customHeight="1" x14ac:dyDescent="0.35">
      <c r="A42" s="9"/>
      <c r="B42" s="15"/>
      <c r="C42" s="23"/>
      <c r="D42" s="23"/>
      <c r="E42" s="16"/>
      <c r="F42" s="15"/>
    </row>
    <row r="43" spans="1:6" ht="45" customHeight="1" x14ac:dyDescent="0.35">
      <c r="A43" s="9"/>
      <c r="B43" s="15"/>
      <c r="C43" s="23"/>
      <c r="D43" s="23"/>
      <c r="E43" s="16"/>
      <c r="F43" s="15"/>
    </row>
    <row r="44" spans="1:6" ht="45" customHeight="1" x14ac:dyDescent="0.35">
      <c r="A44" s="9"/>
      <c r="B44" s="15"/>
      <c r="C44" s="23"/>
      <c r="D44" s="23"/>
      <c r="E44" s="16"/>
      <c r="F44" s="15"/>
    </row>
    <row r="45" spans="1:6" ht="45" customHeight="1" x14ac:dyDescent="0.35">
      <c r="A45" s="9"/>
      <c r="B45" s="15"/>
      <c r="C45" s="23"/>
      <c r="D45" s="23"/>
      <c r="E45" s="16"/>
      <c r="F45" s="15"/>
    </row>
    <row r="46" spans="1:6" ht="45" customHeight="1" x14ac:dyDescent="0.35">
      <c r="A46" s="9"/>
      <c r="B46" s="15"/>
      <c r="C46" s="23"/>
      <c r="D46" s="23"/>
      <c r="E46" s="16"/>
      <c r="F46" s="15"/>
    </row>
    <row r="47" spans="1:6" ht="45" customHeight="1" x14ac:dyDescent="0.35">
      <c r="A47" s="15"/>
      <c r="B47" s="15"/>
      <c r="C47" s="23"/>
      <c r="D47" s="23"/>
      <c r="E47" s="16"/>
      <c r="F47" s="15"/>
    </row>
    <row r="48" spans="1:6" ht="45" customHeight="1" x14ac:dyDescent="0.35">
      <c r="A48" s="15"/>
      <c r="B48" s="15"/>
      <c r="C48" s="23"/>
      <c r="D48" s="23"/>
      <c r="E48" s="16"/>
      <c r="F48" s="15"/>
    </row>
  </sheetData>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workbookViewId="0">
      <selection activeCell="F14" sqref="F14"/>
    </sheetView>
  </sheetViews>
  <sheetFormatPr defaultColWidth="11.5546875" defaultRowHeight="14.4" x14ac:dyDescent="0.3"/>
  <cols>
    <col min="1" max="1" width="14.77734375" customWidth="1"/>
    <col min="2" max="2" width="5.77734375" customWidth="1"/>
    <col min="3" max="3" width="69.109375" customWidth="1"/>
    <col min="4" max="4" width="3.77734375" customWidth="1"/>
    <col min="5" max="5" width="3.6640625" customWidth="1"/>
    <col min="7" max="7" width="3.109375" customWidth="1"/>
    <col min="10" max="11" width="4.6640625" customWidth="1"/>
  </cols>
  <sheetData>
    <row r="1" spans="1:11" ht="18" x14ac:dyDescent="0.35">
      <c r="C1" s="106" t="s">
        <v>72</v>
      </c>
      <c r="D1" s="107"/>
      <c r="E1" s="107"/>
      <c r="F1" s="107"/>
      <c r="G1" s="107"/>
      <c r="H1" s="107"/>
      <c r="I1" s="107"/>
      <c r="J1" s="108"/>
    </row>
    <row r="2" spans="1:11" ht="37.950000000000003" customHeight="1" x14ac:dyDescent="0.35">
      <c r="A2" s="58" t="s">
        <v>142</v>
      </c>
      <c r="B2" s="33"/>
      <c r="C2" s="68"/>
      <c r="D2" s="68"/>
      <c r="E2" s="68"/>
      <c r="F2" s="40" t="s">
        <v>93</v>
      </c>
      <c r="G2" s="39"/>
      <c r="H2" s="40" t="s">
        <v>94</v>
      </c>
      <c r="I2" s="40" t="s">
        <v>95</v>
      </c>
      <c r="J2" s="38"/>
    </row>
    <row r="3" spans="1:11" ht="18" customHeight="1" x14ac:dyDescent="0.3">
      <c r="A3" s="58"/>
      <c r="B3" s="111" t="s">
        <v>166</v>
      </c>
      <c r="C3" s="112"/>
      <c r="D3" s="112"/>
      <c r="E3" s="113"/>
      <c r="F3" s="44" t="s">
        <v>52</v>
      </c>
      <c r="G3" s="34"/>
      <c r="H3" s="29" t="s">
        <v>51</v>
      </c>
      <c r="I3" s="29" t="s">
        <v>51</v>
      </c>
      <c r="K3" t="s">
        <v>155</v>
      </c>
    </row>
    <row r="4" spans="1:11" ht="18" customHeight="1" x14ac:dyDescent="0.3">
      <c r="B4" s="114"/>
      <c r="C4" s="115"/>
      <c r="D4" s="115"/>
      <c r="E4" s="116"/>
      <c r="F4" s="62" t="s">
        <v>50</v>
      </c>
      <c r="G4" s="37"/>
      <c r="H4" s="31" t="s">
        <v>49</v>
      </c>
      <c r="I4" s="31" t="s">
        <v>48</v>
      </c>
      <c r="K4" t="s">
        <v>141</v>
      </c>
    </row>
    <row r="5" spans="1:11" ht="18" customHeight="1" x14ac:dyDescent="0.35">
      <c r="C5" s="109" t="s">
        <v>42</v>
      </c>
      <c r="D5" s="110"/>
      <c r="E5" s="110"/>
      <c r="F5" s="104"/>
      <c r="G5" s="104"/>
      <c r="H5" s="104"/>
      <c r="I5" s="104"/>
      <c r="J5" s="105"/>
    </row>
    <row r="6" spans="1:11" ht="10.050000000000001" customHeight="1" x14ac:dyDescent="0.3">
      <c r="D6" s="27"/>
      <c r="E6" s="27"/>
      <c r="F6" s="30"/>
      <c r="H6" s="30"/>
      <c r="I6" s="30"/>
    </row>
    <row r="7" spans="1:11" x14ac:dyDescent="0.3">
      <c r="B7" s="33"/>
      <c r="C7" s="33" t="s">
        <v>88</v>
      </c>
      <c r="D7" s="34"/>
      <c r="E7" s="34"/>
      <c r="F7" s="29">
        <v>2000</v>
      </c>
      <c r="G7" s="34"/>
      <c r="H7" s="29">
        <v>1950</v>
      </c>
      <c r="I7" s="29">
        <v>2000</v>
      </c>
      <c r="K7" t="s">
        <v>167</v>
      </c>
    </row>
    <row r="8" spans="1:11" x14ac:dyDescent="0.3">
      <c r="B8" s="35"/>
      <c r="C8" s="35" t="s">
        <v>87</v>
      </c>
      <c r="D8" s="32"/>
      <c r="E8" s="32"/>
      <c r="F8" s="30">
        <v>18</v>
      </c>
      <c r="G8" s="32"/>
      <c r="H8" s="30">
        <v>16</v>
      </c>
      <c r="I8" s="30">
        <v>16</v>
      </c>
      <c r="K8" t="s">
        <v>96</v>
      </c>
    </row>
    <row r="9" spans="1:11" x14ac:dyDescent="0.3">
      <c r="B9" s="35"/>
      <c r="C9" s="36" t="s">
        <v>86</v>
      </c>
      <c r="D9" s="37"/>
      <c r="E9" s="37"/>
      <c r="F9" s="31">
        <v>100</v>
      </c>
      <c r="G9" s="37"/>
      <c r="H9" s="31">
        <v>100</v>
      </c>
      <c r="I9" s="31">
        <v>100</v>
      </c>
      <c r="K9" t="s">
        <v>157</v>
      </c>
    </row>
    <row r="10" spans="1:11" x14ac:dyDescent="0.3">
      <c r="B10" s="35"/>
      <c r="C10" s="35" t="s">
        <v>158</v>
      </c>
      <c r="D10" s="32"/>
      <c r="E10" s="32"/>
      <c r="F10" s="30">
        <v>47.5</v>
      </c>
      <c r="G10" s="32"/>
      <c r="H10" s="30">
        <v>47.5</v>
      </c>
      <c r="I10" s="30">
        <v>47.5</v>
      </c>
      <c r="K10" t="s">
        <v>97</v>
      </c>
    </row>
    <row r="11" spans="1:11" x14ac:dyDescent="0.3">
      <c r="B11" s="35"/>
      <c r="C11" s="35" t="s">
        <v>130</v>
      </c>
      <c r="D11" s="32"/>
      <c r="E11" s="32"/>
      <c r="F11" s="30">
        <v>46.8</v>
      </c>
      <c r="G11" s="32"/>
      <c r="H11" s="30">
        <v>48</v>
      </c>
      <c r="I11" s="30">
        <v>48</v>
      </c>
      <c r="K11" s="61" t="s">
        <v>165</v>
      </c>
    </row>
    <row r="12" spans="1:11" x14ac:dyDescent="0.3">
      <c r="B12" s="35"/>
      <c r="C12" s="35" t="s">
        <v>160</v>
      </c>
      <c r="D12" s="32"/>
      <c r="E12" s="32"/>
      <c r="F12" s="30">
        <v>8.35</v>
      </c>
      <c r="G12" s="32"/>
      <c r="H12" s="30">
        <v>8.4</v>
      </c>
      <c r="I12" s="30">
        <v>8.4</v>
      </c>
    </row>
    <row r="13" spans="1:11" x14ac:dyDescent="0.3">
      <c r="B13" s="35"/>
      <c r="C13" s="36" t="s">
        <v>89</v>
      </c>
      <c r="D13" s="37"/>
      <c r="E13" s="37"/>
      <c r="F13" s="31">
        <v>156</v>
      </c>
      <c r="G13" s="37"/>
      <c r="H13" s="31">
        <v>103</v>
      </c>
      <c r="I13" s="31">
        <v>103</v>
      </c>
      <c r="K13" t="s">
        <v>140</v>
      </c>
    </row>
    <row r="14" spans="1:11" x14ac:dyDescent="0.3">
      <c r="A14">
        <v>8000</v>
      </c>
      <c r="B14" s="35"/>
      <c r="C14" s="32" t="s">
        <v>159</v>
      </c>
      <c r="D14" s="32"/>
      <c r="E14" s="32"/>
      <c r="F14" s="76">
        <f>(F7)*F10</f>
        <v>95000</v>
      </c>
      <c r="G14" s="77"/>
      <c r="H14" s="76">
        <f>(H7)*H10</f>
        <v>92625</v>
      </c>
      <c r="I14" s="76">
        <f>(I7)*I10</f>
        <v>95000</v>
      </c>
      <c r="K14" t="s">
        <v>168</v>
      </c>
    </row>
    <row r="15" spans="1:11" x14ac:dyDescent="0.3">
      <c r="B15" s="35"/>
      <c r="C15" s="32" t="s">
        <v>131</v>
      </c>
      <c r="D15" s="32"/>
      <c r="E15" s="32"/>
      <c r="F15" s="76">
        <f>(F7-F8)*F11</f>
        <v>92757.599999999991</v>
      </c>
      <c r="G15" s="77"/>
      <c r="H15" s="76">
        <f>(H7-H8)*H11</f>
        <v>92832</v>
      </c>
      <c r="I15" s="76">
        <f>(I7-I8)*I11</f>
        <v>95232</v>
      </c>
      <c r="K15" t="s">
        <v>98</v>
      </c>
    </row>
    <row r="16" spans="1:11" x14ac:dyDescent="0.3">
      <c r="B16" s="35"/>
      <c r="C16" s="32" t="s">
        <v>132</v>
      </c>
      <c r="D16" s="32"/>
      <c r="E16" s="32"/>
      <c r="F16" s="76">
        <f>F7*F12</f>
        <v>16700</v>
      </c>
      <c r="G16" s="77"/>
      <c r="H16" s="76">
        <f>H7*H12</f>
        <v>16380</v>
      </c>
      <c r="I16" s="76">
        <f>I7*I12</f>
        <v>16800</v>
      </c>
      <c r="K16" t="s">
        <v>169</v>
      </c>
    </row>
    <row r="17" spans="2:11" x14ac:dyDescent="0.3">
      <c r="B17" s="35"/>
      <c r="C17" s="46" t="s">
        <v>45</v>
      </c>
      <c r="D17" s="47"/>
      <c r="E17" s="47"/>
      <c r="F17" s="78">
        <f>SUM(F14:F16)</f>
        <v>204457.59999999998</v>
      </c>
      <c r="G17" s="79"/>
      <c r="H17" s="78">
        <f>SUM(H14:H16)</f>
        <v>201837</v>
      </c>
      <c r="I17" s="78">
        <f>SUM(I14:I16)</f>
        <v>207032</v>
      </c>
    </row>
    <row r="18" spans="2:11" x14ac:dyDescent="0.3">
      <c r="B18" s="35"/>
      <c r="C18" s="32"/>
      <c r="D18" s="32"/>
      <c r="E18" s="32"/>
      <c r="F18" s="76"/>
      <c r="G18" s="77"/>
      <c r="H18" s="76"/>
      <c r="I18" s="76"/>
    </row>
    <row r="19" spans="2:11" x14ac:dyDescent="0.3">
      <c r="B19" s="35"/>
      <c r="C19" s="32" t="s">
        <v>161</v>
      </c>
      <c r="D19" s="32"/>
      <c r="E19" s="32"/>
      <c r="F19" s="76">
        <v>2000</v>
      </c>
      <c r="G19" s="77"/>
      <c r="H19" s="76">
        <v>2000</v>
      </c>
      <c r="I19" s="76">
        <v>2000</v>
      </c>
      <c r="K19" t="s">
        <v>170</v>
      </c>
    </row>
    <row r="20" spans="2:11" x14ac:dyDescent="0.3">
      <c r="B20" s="35"/>
      <c r="C20" s="32" t="s">
        <v>171</v>
      </c>
      <c r="D20" s="32"/>
      <c r="E20" s="32"/>
      <c r="F20" s="76">
        <f>F9*F13</f>
        <v>15600</v>
      </c>
      <c r="G20" s="77"/>
      <c r="H20" s="76">
        <f>H9*H13</f>
        <v>10300</v>
      </c>
      <c r="I20" s="76">
        <f>I9*I13</f>
        <v>10300</v>
      </c>
    </row>
    <row r="21" spans="2:11" x14ac:dyDescent="0.3">
      <c r="B21" s="35"/>
      <c r="C21" s="32"/>
      <c r="D21" s="32"/>
      <c r="E21" s="32"/>
      <c r="F21" s="76"/>
      <c r="G21" s="77"/>
      <c r="H21" s="76"/>
      <c r="I21" s="76"/>
    </row>
    <row r="22" spans="2:11" x14ac:dyDescent="0.3">
      <c r="B22" s="36"/>
      <c r="C22" s="46" t="s">
        <v>46</v>
      </c>
      <c r="D22" s="47"/>
      <c r="E22" s="47"/>
      <c r="F22" s="80">
        <f>F20+F17+F19</f>
        <v>222057.59999999998</v>
      </c>
      <c r="G22" s="81"/>
      <c r="H22" s="80">
        <f>H20+H17+H19</f>
        <v>214137</v>
      </c>
      <c r="I22" s="80">
        <f>I20+I17+I19</f>
        <v>219332</v>
      </c>
    </row>
    <row r="23" spans="2:11" x14ac:dyDescent="0.3">
      <c r="F23" s="28"/>
      <c r="G23" s="28"/>
    </row>
    <row r="24" spans="2:11" ht="18" x14ac:dyDescent="0.35">
      <c r="C24" s="103" t="s">
        <v>44</v>
      </c>
      <c r="D24" s="104"/>
      <c r="E24" s="104"/>
      <c r="F24" s="104"/>
      <c r="G24" s="104"/>
      <c r="H24" s="104"/>
      <c r="I24" s="104"/>
      <c r="J24" s="105"/>
    </row>
    <row r="25" spans="2:11" x14ac:dyDescent="0.3">
      <c r="B25" s="33"/>
      <c r="C25" s="32" t="s">
        <v>133</v>
      </c>
      <c r="D25" s="32"/>
      <c r="E25" s="32"/>
      <c r="F25" s="30">
        <f>F7-F8</f>
        <v>1982</v>
      </c>
      <c r="G25" s="32"/>
      <c r="H25" s="30">
        <f>H7-H8</f>
        <v>1934</v>
      </c>
      <c r="I25" s="30">
        <f>I7-I8</f>
        <v>1984</v>
      </c>
      <c r="K25" t="s">
        <v>172</v>
      </c>
    </row>
    <row r="26" spans="2:11" x14ac:dyDescent="0.3">
      <c r="B26" s="35"/>
      <c r="C26" s="32" t="s">
        <v>188</v>
      </c>
      <c r="D26" s="32"/>
      <c r="E26" s="32"/>
      <c r="F26" s="30">
        <f>F7</f>
        <v>2000</v>
      </c>
      <c r="G26" s="32"/>
      <c r="H26" s="30">
        <f>H7</f>
        <v>1950</v>
      </c>
      <c r="I26" s="30">
        <f>I7</f>
        <v>2000</v>
      </c>
      <c r="K26" t="s">
        <v>172</v>
      </c>
    </row>
    <row r="27" spans="2:11" x14ac:dyDescent="0.3">
      <c r="B27" s="35"/>
      <c r="C27" s="32" t="s">
        <v>134</v>
      </c>
      <c r="D27" s="32"/>
      <c r="E27" s="32"/>
      <c r="F27" s="82">
        <f>F25*F11</f>
        <v>92757.599999999991</v>
      </c>
      <c r="G27" s="83"/>
      <c r="H27" s="82">
        <f>H25*H11</f>
        <v>92832</v>
      </c>
      <c r="I27" s="82">
        <f>I25*I11</f>
        <v>95232</v>
      </c>
    </row>
    <row r="28" spans="2:11" x14ac:dyDescent="0.3">
      <c r="B28" s="35"/>
      <c r="C28" s="32" t="s">
        <v>189</v>
      </c>
      <c r="D28" s="32"/>
      <c r="E28" s="32"/>
      <c r="F28" s="82">
        <f>F26*F12</f>
        <v>16700</v>
      </c>
      <c r="G28" s="83"/>
      <c r="H28" s="82">
        <f>H26*H12</f>
        <v>16380</v>
      </c>
      <c r="I28" s="82">
        <f>I26*I12</f>
        <v>16800</v>
      </c>
      <c r="K28" t="s">
        <v>174</v>
      </c>
    </row>
    <row r="29" spans="2:11" x14ac:dyDescent="0.3">
      <c r="B29" s="52"/>
      <c r="C29" s="66" t="s">
        <v>173</v>
      </c>
      <c r="D29" s="54"/>
      <c r="E29" s="67"/>
      <c r="F29" s="84">
        <f>SUM(F27:F28)</f>
        <v>109457.59999999999</v>
      </c>
      <c r="G29" s="85"/>
      <c r="H29" s="84">
        <f>SUM(H27:H28)</f>
        <v>109212</v>
      </c>
      <c r="I29" s="84">
        <f>SUM(I27:I28)</f>
        <v>112032</v>
      </c>
      <c r="K29" t="s">
        <v>99</v>
      </c>
    </row>
    <row r="31" spans="2:11" x14ac:dyDescent="0.3">
      <c r="F31" s="73" t="s">
        <v>50</v>
      </c>
      <c r="G31" s="74"/>
      <c r="H31" s="74" t="s">
        <v>49</v>
      </c>
      <c r="I31" s="75" t="s">
        <v>48</v>
      </c>
    </row>
    <row r="32" spans="2:11" x14ac:dyDescent="0.3">
      <c r="B32" s="33"/>
      <c r="C32" s="51" t="s">
        <v>54</v>
      </c>
      <c r="D32" s="34"/>
      <c r="E32" s="34"/>
      <c r="F32" s="34"/>
      <c r="G32" s="34"/>
      <c r="H32" s="34"/>
      <c r="I32" s="44"/>
    </row>
    <row r="33" spans="1:11" x14ac:dyDescent="0.3">
      <c r="A33">
        <v>4552</v>
      </c>
      <c r="B33" s="35">
        <v>1</v>
      </c>
      <c r="C33" s="32" t="s">
        <v>47</v>
      </c>
      <c r="D33" s="32"/>
      <c r="E33" s="32"/>
      <c r="F33" s="86">
        <v>12500</v>
      </c>
      <c r="G33" s="83"/>
      <c r="H33" s="86"/>
      <c r="I33" s="86"/>
      <c r="K33" t="s">
        <v>100</v>
      </c>
    </row>
    <row r="34" spans="1:11" x14ac:dyDescent="0.3">
      <c r="A34">
        <v>4554</v>
      </c>
      <c r="B34" s="35">
        <v>2</v>
      </c>
      <c r="C34" s="32" t="s">
        <v>143</v>
      </c>
      <c r="D34" s="32"/>
      <c r="E34" s="32"/>
      <c r="F34" s="82">
        <v>17000</v>
      </c>
      <c r="G34" s="83"/>
      <c r="H34" s="82">
        <v>20000</v>
      </c>
      <c r="I34" s="82">
        <v>20000</v>
      </c>
      <c r="K34" t="s">
        <v>144</v>
      </c>
    </row>
    <row r="35" spans="1:11" x14ac:dyDescent="0.3">
      <c r="A35">
        <v>4560</v>
      </c>
      <c r="B35" s="35">
        <v>3</v>
      </c>
      <c r="C35" s="32" t="s">
        <v>53</v>
      </c>
      <c r="D35" s="32"/>
      <c r="E35" s="32"/>
      <c r="F35" s="82">
        <v>5000</v>
      </c>
      <c r="G35" s="83"/>
      <c r="H35" s="82"/>
      <c r="I35" s="82"/>
      <c r="K35" t="s">
        <v>145</v>
      </c>
    </row>
    <row r="36" spans="1:11" x14ac:dyDescent="0.3">
      <c r="A36">
        <v>4546</v>
      </c>
      <c r="B36" s="35">
        <v>4</v>
      </c>
      <c r="C36" s="32" t="s">
        <v>101</v>
      </c>
      <c r="D36" s="32"/>
      <c r="E36" s="32"/>
      <c r="F36" s="82">
        <v>2500</v>
      </c>
      <c r="G36" s="83"/>
      <c r="H36" s="82"/>
      <c r="I36" s="82"/>
      <c r="K36" t="s">
        <v>190</v>
      </c>
    </row>
    <row r="37" spans="1:11" x14ac:dyDescent="0.3">
      <c r="A37">
        <v>4562</v>
      </c>
      <c r="B37" s="35">
        <v>5</v>
      </c>
      <c r="C37" s="32" t="s">
        <v>118</v>
      </c>
      <c r="D37" s="32"/>
      <c r="E37" s="32"/>
      <c r="F37" s="82">
        <v>4500</v>
      </c>
      <c r="G37" s="83"/>
      <c r="H37" s="82">
        <v>4500</v>
      </c>
      <c r="I37" s="82">
        <v>4500</v>
      </c>
    </row>
    <row r="38" spans="1:11" x14ac:dyDescent="0.3">
      <c r="A38">
        <v>4560</v>
      </c>
      <c r="B38" s="35">
        <v>6</v>
      </c>
      <c r="C38" s="32" t="s">
        <v>110</v>
      </c>
      <c r="D38" s="32"/>
      <c r="E38" s="32"/>
      <c r="F38" s="82"/>
      <c r="G38" s="83"/>
      <c r="H38" s="82">
        <v>4000</v>
      </c>
      <c r="I38" s="82">
        <v>4000</v>
      </c>
      <c r="K38" t="s">
        <v>102</v>
      </c>
    </row>
    <row r="39" spans="1:11" x14ac:dyDescent="0.3">
      <c r="A39">
        <v>4560</v>
      </c>
      <c r="B39" s="35">
        <v>7</v>
      </c>
      <c r="C39" s="32" t="s">
        <v>111</v>
      </c>
      <c r="D39" s="32"/>
      <c r="E39" s="32"/>
      <c r="F39" s="82"/>
      <c r="G39" s="83"/>
      <c r="H39" s="82">
        <v>4000</v>
      </c>
      <c r="I39" s="82">
        <v>4000</v>
      </c>
      <c r="K39" t="s">
        <v>120</v>
      </c>
    </row>
    <row r="40" spans="1:11" x14ac:dyDescent="0.3">
      <c r="A40">
        <v>4560</v>
      </c>
      <c r="B40" s="35">
        <v>8</v>
      </c>
      <c r="C40" s="32" t="s">
        <v>162</v>
      </c>
      <c r="D40" s="32"/>
      <c r="E40" s="32"/>
      <c r="F40" s="82"/>
      <c r="G40" s="83"/>
      <c r="H40" s="87">
        <v>2000</v>
      </c>
      <c r="I40" s="87">
        <v>2000</v>
      </c>
      <c r="K40" s="59" t="s">
        <v>191</v>
      </c>
    </row>
    <row r="41" spans="1:11" x14ac:dyDescent="0.3">
      <c r="B41" s="52"/>
      <c r="C41" s="64" t="s">
        <v>187</v>
      </c>
      <c r="D41" s="53"/>
      <c r="E41" s="65"/>
      <c r="F41" s="88">
        <f>SUM(F33:F40)</f>
        <v>41500</v>
      </c>
      <c r="G41" s="89"/>
      <c r="H41" s="88">
        <f>SUM(H33:H40)</f>
        <v>34500</v>
      </c>
      <c r="I41" s="88">
        <f>SUM(I33:I40)</f>
        <v>34500</v>
      </c>
    </row>
    <row r="42" spans="1:11" x14ac:dyDescent="0.3">
      <c r="B42" s="33"/>
      <c r="C42" s="51" t="s">
        <v>106</v>
      </c>
      <c r="D42" s="34"/>
      <c r="E42" s="34"/>
      <c r="F42" s="86"/>
      <c r="G42" s="90"/>
      <c r="H42" s="86"/>
      <c r="I42" s="86"/>
    </row>
    <row r="43" spans="1:11" x14ac:dyDescent="0.3">
      <c r="A43">
        <v>4502</v>
      </c>
      <c r="B43" s="35"/>
      <c r="C43" s="32" t="s">
        <v>104</v>
      </c>
      <c r="D43" s="32"/>
      <c r="E43" s="32"/>
      <c r="F43" s="82">
        <v>2200</v>
      </c>
      <c r="G43" s="83"/>
      <c r="H43" s="82">
        <v>500</v>
      </c>
      <c r="I43" s="82">
        <v>1500</v>
      </c>
      <c r="K43" t="s">
        <v>103</v>
      </c>
    </row>
    <row r="44" spans="1:11" x14ac:dyDescent="0.3">
      <c r="A44">
        <v>4553</v>
      </c>
      <c r="B44" s="35"/>
      <c r="C44" s="32" t="s">
        <v>105</v>
      </c>
      <c r="D44" s="32"/>
      <c r="E44" s="32"/>
      <c r="F44" s="82">
        <v>800</v>
      </c>
      <c r="G44" s="83"/>
      <c r="H44" s="82">
        <v>800</v>
      </c>
      <c r="I44" s="82">
        <v>0</v>
      </c>
      <c r="K44" t="s">
        <v>176</v>
      </c>
    </row>
    <row r="45" spans="1:11" x14ac:dyDescent="0.3">
      <c r="A45">
        <v>4553</v>
      </c>
      <c r="B45" s="35"/>
      <c r="C45" s="32" t="s">
        <v>146</v>
      </c>
      <c r="D45" s="32"/>
      <c r="E45" s="32"/>
      <c r="F45" s="82">
        <v>700</v>
      </c>
      <c r="G45" s="83"/>
      <c r="H45" s="91">
        <v>2070</v>
      </c>
      <c r="I45" s="91">
        <v>2070</v>
      </c>
      <c r="J45" s="60"/>
      <c r="K45" t="s">
        <v>196</v>
      </c>
    </row>
    <row r="46" spans="1:11" x14ac:dyDescent="0.3">
      <c r="B46" s="52"/>
      <c r="C46" s="64" t="s">
        <v>186</v>
      </c>
      <c r="D46" s="53"/>
      <c r="E46" s="65"/>
      <c r="F46" s="88">
        <f>SUM(F43:F45)</f>
        <v>3700</v>
      </c>
      <c r="G46" s="89"/>
      <c r="H46" s="88">
        <f>SUM(H43:H45)</f>
        <v>3370</v>
      </c>
      <c r="I46" s="88">
        <f>SUM(I43:I45)</f>
        <v>3570</v>
      </c>
    </row>
    <row r="47" spans="1:11" x14ac:dyDescent="0.3">
      <c r="B47" s="33"/>
      <c r="C47" s="51" t="s">
        <v>61</v>
      </c>
      <c r="D47" s="34"/>
      <c r="E47" s="34"/>
      <c r="F47" s="86"/>
      <c r="G47" s="90"/>
      <c r="H47" s="86"/>
      <c r="I47" s="86"/>
    </row>
    <row r="48" spans="1:11" x14ac:dyDescent="0.3">
      <c r="A48">
        <v>4555</v>
      </c>
      <c r="B48" s="35"/>
      <c r="C48" s="32" t="s">
        <v>62</v>
      </c>
      <c r="D48" s="32"/>
      <c r="E48" s="32"/>
      <c r="F48" s="82">
        <v>4350</v>
      </c>
      <c r="G48" s="83"/>
      <c r="H48" s="82">
        <v>1500</v>
      </c>
      <c r="I48" s="82">
        <v>1500</v>
      </c>
      <c r="K48" t="s">
        <v>164</v>
      </c>
    </row>
    <row r="49" spans="1:11" x14ac:dyDescent="0.3">
      <c r="A49">
        <v>4550</v>
      </c>
      <c r="B49" s="35"/>
      <c r="C49" s="32" t="s">
        <v>63</v>
      </c>
      <c r="D49" s="32"/>
      <c r="E49" s="32"/>
      <c r="F49" s="82">
        <v>750</v>
      </c>
      <c r="G49" s="83"/>
      <c r="H49" s="82">
        <v>500</v>
      </c>
      <c r="I49" s="82">
        <v>500</v>
      </c>
      <c r="K49" t="s">
        <v>192</v>
      </c>
    </row>
    <row r="50" spans="1:11" x14ac:dyDescent="0.3">
      <c r="A50">
        <v>4550</v>
      </c>
      <c r="B50" s="35"/>
      <c r="C50" s="32" t="s">
        <v>175</v>
      </c>
      <c r="D50" s="32"/>
      <c r="E50" s="32"/>
      <c r="F50" s="82"/>
      <c r="G50" s="83"/>
      <c r="H50" s="82">
        <v>336</v>
      </c>
      <c r="I50" s="82">
        <v>336</v>
      </c>
      <c r="K50" t="s">
        <v>193</v>
      </c>
    </row>
    <row r="51" spans="1:11" x14ac:dyDescent="0.3">
      <c r="A51">
        <v>4550</v>
      </c>
      <c r="B51" s="35"/>
      <c r="C51" s="32" t="s">
        <v>135</v>
      </c>
      <c r="D51" s="32"/>
      <c r="E51" s="32"/>
      <c r="F51" s="82"/>
      <c r="G51" s="83"/>
      <c r="H51" s="82">
        <v>1000</v>
      </c>
      <c r="I51" s="82">
        <v>1000</v>
      </c>
      <c r="K51" t="s">
        <v>147</v>
      </c>
    </row>
    <row r="52" spans="1:11" x14ac:dyDescent="0.3">
      <c r="A52">
        <v>4551</v>
      </c>
      <c r="B52" s="35"/>
      <c r="C52" s="32" t="s">
        <v>64</v>
      </c>
      <c r="D52" s="32"/>
      <c r="E52" s="32"/>
      <c r="F52" s="82">
        <v>3000</v>
      </c>
      <c r="G52" s="83"/>
      <c r="H52" s="82">
        <v>3000</v>
      </c>
      <c r="I52" s="82">
        <v>3000</v>
      </c>
      <c r="K52" t="s">
        <v>107</v>
      </c>
    </row>
    <row r="53" spans="1:11" x14ac:dyDescent="0.3">
      <c r="A53">
        <v>4532</v>
      </c>
      <c r="B53" s="35"/>
      <c r="C53" s="32" t="s">
        <v>163</v>
      </c>
      <c r="D53" s="32"/>
      <c r="E53" s="32"/>
      <c r="F53" s="82">
        <v>22500</v>
      </c>
      <c r="G53" s="83"/>
      <c r="H53" s="82">
        <v>22500</v>
      </c>
      <c r="I53" s="82">
        <v>7500</v>
      </c>
      <c r="K53" t="s">
        <v>114</v>
      </c>
    </row>
    <row r="54" spans="1:11" x14ac:dyDescent="0.3">
      <c r="B54" s="52"/>
      <c r="C54" s="64" t="s">
        <v>185</v>
      </c>
      <c r="D54" s="53"/>
      <c r="E54" s="65"/>
      <c r="F54" s="88">
        <f>SUM(F48:F53)</f>
        <v>30600</v>
      </c>
      <c r="G54" s="89"/>
      <c r="H54" s="92">
        <f>SUM(H48:H53)</f>
        <v>28836</v>
      </c>
      <c r="I54" s="88">
        <f>SUM(I48:I53)</f>
        <v>13836</v>
      </c>
    </row>
    <row r="55" spans="1:11" x14ac:dyDescent="0.3">
      <c r="B55" s="57"/>
      <c r="C55" s="57"/>
      <c r="D55" s="57"/>
      <c r="E55" s="57"/>
      <c r="F55" s="72"/>
      <c r="G55" s="57"/>
      <c r="H55" s="72"/>
      <c r="I55" s="72"/>
    </row>
    <row r="56" spans="1:11" x14ac:dyDescent="0.3">
      <c r="B56" s="57"/>
      <c r="C56" s="57"/>
      <c r="D56" s="57"/>
      <c r="E56" s="57"/>
      <c r="F56" s="73" t="s">
        <v>50</v>
      </c>
      <c r="G56" s="74"/>
      <c r="H56" s="74" t="s">
        <v>49</v>
      </c>
      <c r="I56" s="75" t="s">
        <v>48</v>
      </c>
    </row>
    <row r="57" spans="1:11" x14ac:dyDescent="0.3">
      <c r="A57">
        <v>4500</v>
      </c>
      <c r="B57" s="33"/>
      <c r="C57" s="34" t="s">
        <v>55</v>
      </c>
      <c r="D57" s="34"/>
      <c r="E57" s="34"/>
      <c r="F57" s="86">
        <v>500</v>
      </c>
      <c r="G57" s="90"/>
      <c r="H57" s="86">
        <v>500</v>
      </c>
      <c r="I57" s="86">
        <v>500</v>
      </c>
    </row>
    <row r="58" spans="1:11" x14ac:dyDescent="0.3">
      <c r="A58">
        <v>4501</v>
      </c>
      <c r="B58" s="35"/>
      <c r="C58" s="32" t="s">
        <v>149</v>
      </c>
      <c r="D58" s="32"/>
      <c r="E58" s="32"/>
      <c r="F58" s="82">
        <v>4460</v>
      </c>
      <c r="G58" s="83"/>
      <c r="H58" s="82">
        <v>3000</v>
      </c>
      <c r="I58" s="82">
        <v>3000</v>
      </c>
      <c r="K58" t="s">
        <v>148</v>
      </c>
    </row>
    <row r="59" spans="1:11" x14ac:dyDescent="0.3">
      <c r="A59">
        <v>4501</v>
      </c>
      <c r="B59" s="35"/>
      <c r="C59" s="32" t="s">
        <v>123</v>
      </c>
      <c r="D59" s="32"/>
      <c r="E59" s="32"/>
      <c r="F59" s="82">
        <v>1200</v>
      </c>
      <c r="G59" s="83"/>
      <c r="H59" s="82">
        <v>1200</v>
      </c>
      <c r="I59" s="82">
        <v>1200</v>
      </c>
      <c r="K59" t="s">
        <v>194</v>
      </c>
    </row>
    <row r="60" spans="1:11" x14ac:dyDescent="0.3">
      <c r="A60">
        <v>4534</v>
      </c>
      <c r="B60" s="35"/>
      <c r="C60" s="32" t="s">
        <v>66</v>
      </c>
      <c r="D60" s="32"/>
      <c r="E60" s="32"/>
      <c r="F60" s="82">
        <v>3500</v>
      </c>
      <c r="G60" s="83"/>
      <c r="H60" s="82">
        <v>3500</v>
      </c>
      <c r="I60" s="82">
        <v>3500</v>
      </c>
    </row>
    <row r="61" spans="1:11" x14ac:dyDescent="0.3">
      <c r="A61">
        <v>4538</v>
      </c>
      <c r="B61" s="35"/>
      <c r="C61" s="32" t="s">
        <v>67</v>
      </c>
      <c r="D61" s="32"/>
      <c r="E61" s="32"/>
      <c r="F61" s="82">
        <v>8000</v>
      </c>
      <c r="G61" s="83"/>
      <c r="H61" s="82">
        <v>8000</v>
      </c>
      <c r="I61" s="82">
        <v>8000</v>
      </c>
      <c r="K61" t="s">
        <v>195</v>
      </c>
    </row>
    <row r="62" spans="1:11" x14ac:dyDescent="0.3">
      <c r="A62">
        <v>4535</v>
      </c>
      <c r="B62" s="35"/>
      <c r="C62" s="32" t="s">
        <v>109</v>
      </c>
      <c r="D62" s="32"/>
      <c r="E62" s="32"/>
      <c r="F62" s="93">
        <v>500</v>
      </c>
      <c r="G62" s="83"/>
      <c r="H62" s="93"/>
      <c r="I62" s="93"/>
      <c r="K62" t="s">
        <v>108</v>
      </c>
    </row>
    <row r="63" spans="1:11" x14ac:dyDescent="0.3">
      <c r="B63" s="52"/>
      <c r="C63" s="64" t="s">
        <v>124</v>
      </c>
      <c r="D63" s="53"/>
      <c r="E63" s="65"/>
      <c r="F63" s="88">
        <f>SUM(F57:F62)</f>
        <v>18160</v>
      </c>
      <c r="G63" s="89"/>
      <c r="H63" s="88">
        <f>SUM(H57:H62)</f>
        <v>16200</v>
      </c>
      <c r="I63" s="88">
        <f>SUM(I57:I62)</f>
        <v>16200</v>
      </c>
    </row>
    <row r="64" spans="1:11" x14ac:dyDescent="0.3">
      <c r="A64">
        <v>4503</v>
      </c>
      <c r="B64" s="33"/>
      <c r="C64" s="34" t="s">
        <v>56</v>
      </c>
      <c r="D64" s="34"/>
      <c r="E64" s="34"/>
      <c r="F64" s="86">
        <v>6000</v>
      </c>
      <c r="G64" s="90"/>
      <c r="H64" s="94">
        <v>5000</v>
      </c>
      <c r="I64" s="94">
        <v>5000</v>
      </c>
      <c r="K64" t="s">
        <v>150</v>
      </c>
    </row>
    <row r="65" spans="1:11" x14ac:dyDescent="0.3">
      <c r="A65">
        <v>4504</v>
      </c>
      <c r="B65" s="35"/>
      <c r="C65" s="32" t="s">
        <v>57</v>
      </c>
      <c r="D65" s="32"/>
      <c r="E65" s="32"/>
      <c r="F65" s="82">
        <v>3500</v>
      </c>
      <c r="G65" s="83"/>
      <c r="H65" s="87">
        <v>0</v>
      </c>
      <c r="I65" s="87">
        <v>2000</v>
      </c>
      <c r="K65" t="s">
        <v>151</v>
      </c>
    </row>
    <row r="66" spans="1:11" x14ac:dyDescent="0.3">
      <c r="A66">
        <v>4507</v>
      </c>
      <c r="B66" s="35"/>
      <c r="C66" s="32" t="s">
        <v>58</v>
      </c>
      <c r="D66" s="32"/>
      <c r="E66" s="32"/>
      <c r="F66" s="82">
        <v>500</v>
      </c>
      <c r="G66" s="83"/>
      <c r="H66" s="82">
        <v>500</v>
      </c>
      <c r="I66" s="82">
        <v>0</v>
      </c>
      <c r="K66" t="s">
        <v>152</v>
      </c>
    </row>
    <row r="67" spans="1:11" x14ac:dyDescent="0.3">
      <c r="A67">
        <v>4505</v>
      </c>
      <c r="B67" s="35"/>
      <c r="C67" s="32" t="s">
        <v>59</v>
      </c>
      <c r="D67" s="32"/>
      <c r="E67" s="32"/>
      <c r="F67" s="82">
        <v>250</v>
      </c>
      <c r="G67" s="83"/>
      <c r="H67" s="87">
        <v>500</v>
      </c>
      <c r="I67" s="87">
        <v>500</v>
      </c>
    </row>
    <row r="68" spans="1:11" x14ac:dyDescent="0.3">
      <c r="A68">
        <v>4506</v>
      </c>
      <c r="B68" s="35"/>
      <c r="C68" s="32" t="s">
        <v>60</v>
      </c>
      <c r="D68" s="32"/>
      <c r="E68" s="32"/>
      <c r="F68" s="82">
        <v>750</v>
      </c>
      <c r="G68" s="83"/>
      <c r="H68" s="87">
        <v>500</v>
      </c>
      <c r="I68" s="87">
        <v>500</v>
      </c>
    </row>
    <row r="69" spans="1:11" x14ac:dyDescent="0.3">
      <c r="A69">
        <v>4542</v>
      </c>
      <c r="B69" s="35"/>
      <c r="C69" s="32" t="s">
        <v>180</v>
      </c>
      <c r="D69" s="32"/>
      <c r="E69" s="32"/>
      <c r="F69" s="82">
        <v>2000</v>
      </c>
      <c r="G69" s="83"/>
      <c r="H69" s="82">
        <v>1000</v>
      </c>
      <c r="I69" s="82">
        <v>2000</v>
      </c>
      <c r="K69" s="59" t="s">
        <v>153</v>
      </c>
    </row>
    <row r="70" spans="1:11" x14ac:dyDescent="0.3">
      <c r="A70">
        <v>4541</v>
      </c>
      <c r="B70" s="35"/>
      <c r="C70" s="32" t="s">
        <v>65</v>
      </c>
      <c r="D70" s="32"/>
      <c r="E70" s="32"/>
      <c r="F70" s="82">
        <v>3000</v>
      </c>
      <c r="G70" s="83"/>
      <c r="H70" s="82">
        <v>2000</v>
      </c>
      <c r="I70" s="82">
        <v>3000</v>
      </c>
      <c r="K70" t="s">
        <v>126</v>
      </c>
    </row>
    <row r="71" spans="1:11" x14ac:dyDescent="0.3">
      <c r="A71">
        <v>4508</v>
      </c>
      <c r="B71" s="35"/>
      <c r="C71" s="32" t="s">
        <v>177</v>
      </c>
      <c r="D71" s="32"/>
      <c r="E71" s="32"/>
      <c r="F71" s="82">
        <v>5000</v>
      </c>
      <c r="G71" s="83"/>
      <c r="H71" s="82">
        <v>5000</v>
      </c>
      <c r="I71" s="82">
        <v>5000</v>
      </c>
      <c r="K71" s="59" t="s">
        <v>178</v>
      </c>
    </row>
    <row r="72" spans="1:11" x14ac:dyDescent="0.3">
      <c r="A72">
        <v>4568</v>
      </c>
      <c r="B72" s="35"/>
      <c r="C72" s="32" t="s">
        <v>92</v>
      </c>
      <c r="D72" s="32"/>
      <c r="E72" s="32"/>
      <c r="F72" s="82">
        <v>0</v>
      </c>
      <c r="G72" s="83"/>
      <c r="H72" s="82">
        <v>150</v>
      </c>
      <c r="I72" s="82">
        <v>150</v>
      </c>
    </row>
    <row r="73" spans="1:11" x14ac:dyDescent="0.3">
      <c r="A73">
        <v>4561</v>
      </c>
      <c r="B73" s="35"/>
      <c r="C73" s="32" t="s">
        <v>68</v>
      </c>
      <c r="D73" s="32"/>
      <c r="E73" s="32"/>
      <c r="F73" s="82">
        <v>250</v>
      </c>
      <c r="G73" s="83"/>
      <c r="H73" s="87">
        <v>300</v>
      </c>
      <c r="I73" s="82">
        <v>300</v>
      </c>
    </row>
    <row r="74" spans="1:11" x14ac:dyDescent="0.3">
      <c r="A74">
        <v>4563</v>
      </c>
      <c r="B74" s="35"/>
      <c r="C74" s="32" t="s">
        <v>69</v>
      </c>
      <c r="D74" s="32"/>
      <c r="E74" s="32"/>
      <c r="F74" s="82">
        <v>400</v>
      </c>
      <c r="G74" s="83"/>
      <c r="H74" s="87">
        <v>400</v>
      </c>
      <c r="I74" s="82">
        <v>400</v>
      </c>
    </row>
    <row r="75" spans="1:11" x14ac:dyDescent="0.3">
      <c r="A75">
        <v>4564</v>
      </c>
      <c r="B75" s="35"/>
      <c r="C75" s="32" t="s">
        <v>70</v>
      </c>
      <c r="D75" s="32"/>
      <c r="E75" s="32"/>
      <c r="F75" s="82">
        <v>725</v>
      </c>
      <c r="G75" s="83"/>
      <c r="H75" s="87">
        <v>400</v>
      </c>
      <c r="I75" s="82">
        <v>800</v>
      </c>
    </row>
    <row r="76" spans="1:11" x14ac:dyDescent="0.3">
      <c r="A76">
        <v>4565</v>
      </c>
      <c r="B76" s="35"/>
      <c r="C76" s="32" t="s">
        <v>84</v>
      </c>
      <c r="D76" s="32"/>
      <c r="E76" s="32"/>
      <c r="F76" s="82">
        <v>200</v>
      </c>
      <c r="G76" s="83"/>
      <c r="H76" s="87">
        <v>500</v>
      </c>
      <c r="I76" s="82">
        <v>200</v>
      </c>
    </row>
    <row r="77" spans="1:11" x14ac:dyDescent="0.3">
      <c r="A77">
        <v>4567</v>
      </c>
      <c r="B77" s="35"/>
      <c r="C77" s="32" t="s">
        <v>121</v>
      </c>
      <c r="D77" s="32"/>
      <c r="E77" s="32"/>
      <c r="F77" s="82">
        <v>500</v>
      </c>
      <c r="G77" s="83"/>
      <c r="H77" s="87">
        <v>500</v>
      </c>
      <c r="I77" s="82">
        <v>200</v>
      </c>
    </row>
    <row r="78" spans="1:11" x14ac:dyDescent="0.3">
      <c r="A78">
        <v>4566</v>
      </c>
      <c r="B78" s="35"/>
      <c r="C78" s="32" t="s">
        <v>71</v>
      </c>
      <c r="D78" s="32"/>
      <c r="E78" s="32"/>
      <c r="F78" s="82">
        <v>400</v>
      </c>
      <c r="G78" s="83"/>
      <c r="H78" s="87">
        <v>400</v>
      </c>
      <c r="I78" s="82">
        <v>400</v>
      </c>
    </row>
    <row r="79" spans="1:11" x14ac:dyDescent="0.3">
      <c r="B79" s="52"/>
      <c r="C79" s="64" t="s">
        <v>125</v>
      </c>
      <c r="D79" s="53"/>
      <c r="E79" s="65"/>
      <c r="F79" s="88">
        <f>SUM(F64:F78)</f>
        <v>23475</v>
      </c>
      <c r="G79" s="89"/>
      <c r="H79" s="88">
        <f>SUM(H64:H78)</f>
        <v>17150</v>
      </c>
      <c r="I79" s="88">
        <f>SUM(I64:I78)</f>
        <v>20450</v>
      </c>
    </row>
    <row r="80" spans="1:11" x14ac:dyDescent="0.3">
      <c r="F80" s="95"/>
      <c r="G80" s="95"/>
      <c r="H80" s="82"/>
      <c r="I80" s="82"/>
    </row>
    <row r="81" spans="1:9" x14ac:dyDescent="0.3">
      <c r="C81" s="46" t="s">
        <v>179</v>
      </c>
      <c r="D81" s="47"/>
      <c r="E81" s="47"/>
      <c r="F81" s="96">
        <f>F79+F63+F54+F46+F41</f>
        <v>117435</v>
      </c>
      <c r="G81" s="97"/>
      <c r="H81" s="96">
        <f>H79+H63+H54+H46+H41</f>
        <v>100056</v>
      </c>
      <c r="I81" s="96">
        <f>I79+I63+I54+I46+I41</f>
        <v>88556</v>
      </c>
    </row>
    <row r="84" spans="1:9" x14ac:dyDescent="0.3">
      <c r="A84" s="49"/>
      <c r="B84" s="49"/>
      <c r="C84" s="49" t="s">
        <v>184</v>
      </c>
      <c r="D84" s="49"/>
      <c r="E84" s="49"/>
      <c r="F84" s="56" t="s">
        <v>127</v>
      </c>
      <c r="G84" s="55"/>
      <c r="H84" s="56" t="s">
        <v>128</v>
      </c>
      <c r="I84" s="56" t="s">
        <v>129</v>
      </c>
    </row>
    <row r="85" spans="1:9" x14ac:dyDescent="0.3">
      <c r="C85" s="33" t="s">
        <v>122</v>
      </c>
      <c r="D85" s="34"/>
      <c r="E85" s="34"/>
      <c r="F85" s="86">
        <f>F17</f>
        <v>204457.59999999998</v>
      </c>
      <c r="G85" s="90"/>
      <c r="H85" s="86">
        <f>H17</f>
        <v>201837</v>
      </c>
      <c r="I85" s="86">
        <f>I17</f>
        <v>207032</v>
      </c>
    </row>
    <row r="86" spans="1:9" x14ac:dyDescent="0.3">
      <c r="C86" s="35" t="s">
        <v>119</v>
      </c>
      <c r="D86" s="32"/>
      <c r="E86" s="32"/>
      <c r="F86" s="82">
        <f>F20</f>
        <v>15600</v>
      </c>
      <c r="G86" s="83"/>
      <c r="H86" s="82">
        <f>H20</f>
        <v>10300</v>
      </c>
      <c r="I86" s="82">
        <f>I20</f>
        <v>10300</v>
      </c>
    </row>
    <row r="87" spans="1:9" x14ac:dyDescent="0.3">
      <c r="C87" s="35" t="s">
        <v>182</v>
      </c>
      <c r="D87" s="32"/>
      <c r="E87" s="32"/>
      <c r="F87" s="82">
        <f>F19</f>
        <v>2000</v>
      </c>
      <c r="G87" s="83"/>
      <c r="H87" s="82">
        <f>H19</f>
        <v>2000</v>
      </c>
      <c r="I87" s="82">
        <f>I19</f>
        <v>2000</v>
      </c>
    </row>
    <row r="88" spans="1:9" x14ac:dyDescent="0.3">
      <c r="C88" s="46" t="s">
        <v>83</v>
      </c>
      <c r="D88" s="47"/>
      <c r="E88" s="47"/>
      <c r="F88" s="96">
        <f>SUM(F85:F87)</f>
        <v>222057.59999999998</v>
      </c>
      <c r="G88" s="98"/>
      <c r="H88" s="96">
        <f>SUM(H85:H87)</f>
        <v>214137</v>
      </c>
      <c r="I88" s="96">
        <f>SUM(I85:I87)</f>
        <v>219332</v>
      </c>
    </row>
    <row r="89" spans="1:9" x14ac:dyDescent="0.3">
      <c r="F89" s="95"/>
      <c r="G89" s="95"/>
      <c r="H89" s="95"/>
      <c r="I89" s="95"/>
    </row>
    <row r="90" spans="1:9" x14ac:dyDescent="0.3">
      <c r="C90" s="43" t="s">
        <v>173</v>
      </c>
      <c r="D90" s="34"/>
      <c r="E90" s="34"/>
      <c r="F90" s="86">
        <f>F29</f>
        <v>109457.59999999999</v>
      </c>
      <c r="G90" s="90"/>
      <c r="H90" s="86">
        <f>H29</f>
        <v>109212</v>
      </c>
      <c r="I90" s="99">
        <f>I29</f>
        <v>112032</v>
      </c>
    </row>
    <row r="91" spans="1:9" x14ac:dyDescent="0.3">
      <c r="C91" s="45" t="s">
        <v>54</v>
      </c>
      <c r="D91" s="32"/>
      <c r="E91" s="32"/>
      <c r="F91" s="82">
        <f>F41</f>
        <v>41500</v>
      </c>
      <c r="G91" s="83"/>
      <c r="H91" s="82">
        <f>H41</f>
        <v>34500</v>
      </c>
      <c r="I91" s="100">
        <f>I41</f>
        <v>34500</v>
      </c>
    </row>
    <row r="92" spans="1:9" x14ac:dyDescent="0.3">
      <c r="C92" s="45" t="s">
        <v>106</v>
      </c>
      <c r="D92" s="32"/>
      <c r="E92" s="32"/>
      <c r="F92" s="82">
        <f>F46</f>
        <v>3700</v>
      </c>
      <c r="G92" s="83"/>
      <c r="H92" s="82">
        <f>H46</f>
        <v>3370</v>
      </c>
      <c r="I92" s="100">
        <f>I46</f>
        <v>3570</v>
      </c>
    </row>
    <row r="93" spans="1:9" x14ac:dyDescent="0.3">
      <c r="C93" s="45" t="s">
        <v>61</v>
      </c>
      <c r="D93" s="32"/>
      <c r="E93" s="32"/>
      <c r="F93" s="82">
        <f>F54</f>
        <v>30600</v>
      </c>
      <c r="G93" s="83"/>
      <c r="H93" s="82">
        <f>H54</f>
        <v>28836</v>
      </c>
      <c r="I93" s="100">
        <f>I54</f>
        <v>13836</v>
      </c>
    </row>
    <row r="94" spans="1:9" x14ac:dyDescent="0.3">
      <c r="C94" s="45" t="s">
        <v>115</v>
      </c>
      <c r="D94" s="32"/>
      <c r="E94" s="32"/>
      <c r="F94" s="82">
        <f>F63</f>
        <v>18160</v>
      </c>
      <c r="G94" s="83"/>
      <c r="H94" s="82">
        <f>H63</f>
        <v>16200</v>
      </c>
      <c r="I94" s="100">
        <f>I63</f>
        <v>16200</v>
      </c>
    </row>
    <row r="95" spans="1:9" x14ac:dyDescent="0.3">
      <c r="C95" s="45" t="s">
        <v>116</v>
      </c>
      <c r="D95" s="32"/>
      <c r="E95" s="32"/>
      <c r="F95" s="82">
        <f>F79</f>
        <v>23475</v>
      </c>
      <c r="G95" s="83"/>
      <c r="H95" s="82">
        <f>H79</f>
        <v>17150</v>
      </c>
      <c r="I95" s="100">
        <f>I79</f>
        <v>20450</v>
      </c>
    </row>
    <row r="96" spans="1:9" x14ac:dyDescent="0.3">
      <c r="C96" s="46" t="s">
        <v>85</v>
      </c>
      <c r="D96" s="47"/>
      <c r="E96" s="47"/>
      <c r="F96" s="96">
        <f>SUM(F90:F95)</f>
        <v>226892.59999999998</v>
      </c>
      <c r="G96" s="98"/>
      <c r="H96" s="96">
        <f>SUM(H90:H95)</f>
        <v>209268</v>
      </c>
      <c r="I96" s="96">
        <f>SUM(I90:I95)</f>
        <v>200588</v>
      </c>
    </row>
    <row r="97" spans="1:13" x14ac:dyDescent="0.3">
      <c r="F97" s="95"/>
      <c r="G97" s="95"/>
      <c r="H97" s="95"/>
      <c r="I97" s="95"/>
    </row>
    <row r="98" spans="1:13" x14ac:dyDescent="0.3">
      <c r="C98" t="s">
        <v>117</v>
      </c>
      <c r="F98" s="95">
        <f>F88-F96</f>
        <v>-4835</v>
      </c>
      <c r="G98" s="95"/>
      <c r="H98" s="95">
        <f>H88-H96</f>
        <v>4869</v>
      </c>
      <c r="I98" s="95">
        <f>I88-I96</f>
        <v>18744</v>
      </c>
    </row>
    <row r="100" spans="1:13" x14ac:dyDescent="0.3">
      <c r="A100" s="49"/>
      <c r="B100" s="49"/>
      <c r="C100" s="50" t="s">
        <v>156</v>
      </c>
      <c r="D100" s="49"/>
      <c r="E100" s="49"/>
      <c r="F100" s="49"/>
      <c r="G100" s="49"/>
      <c r="H100" s="49"/>
      <c r="I100" s="49"/>
      <c r="J100" s="49"/>
      <c r="K100" s="49"/>
      <c r="L100" s="49"/>
      <c r="M100" s="48"/>
    </row>
    <row r="102" spans="1:13" x14ac:dyDescent="0.3">
      <c r="C102" s="69" t="s">
        <v>43</v>
      </c>
      <c r="D102" s="70"/>
      <c r="E102" s="70"/>
      <c r="F102" s="70"/>
      <c r="G102" s="70"/>
      <c r="H102" s="70"/>
      <c r="I102" s="71"/>
    </row>
    <row r="103" spans="1:13" x14ac:dyDescent="0.3">
      <c r="C103" s="45" t="s">
        <v>183</v>
      </c>
      <c r="D103" s="32"/>
      <c r="E103" s="32"/>
      <c r="F103" s="82">
        <f>F53</f>
        <v>22500</v>
      </c>
      <c r="G103" s="83"/>
      <c r="H103" s="82">
        <f>H53</f>
        <v>22500</v>
      </c>
      <c r="I103" s="82">
        <v>7500</v>
      </c>
    </row>
    <row r="104" spans="1:13" x14ac:dyDescent="0.3">
      <c r="C104" s="35" t="s">
        <v>73</v>
      </c>
      <c r="D104" s="32"/>
      <c r="E104" s="32"/>
      <c r="F104" s="82">
        <f>15*35</f>
        <v>525</v>
      </c>
      <c r="G104" s="83"/>
      <c r="H104" s="82">
        <v>500</v>
      </c>
      <c r="I104" s="82">
        <v>0</v>
      </c>
      <c r="K104" t="s">
        <v>136</v>
      </c>
    </row>
    <row r="105" spans="1:13" x14ac:dyDescent="0.3">
      <c r="C105" s="35" t="s">
        <v>75</v>
      </c>
      <c r="D105" s="32"/>
      <c r="E105" s="32"/>
      <c r="F105" s="82">
        <f>8*120</f>
        <v>960</v>
      </c>
      <c r="G105" s="83"/>
      <c r="H105" s="82">
        <v>900</v>
      </c>
      <c r="I105" s="82">
        <v>0</v>
      </c>
      <c r="K105" t="s">
        <v>137</v>
      </c>
    </row>
    <row r="106" spans="1:13" x14ac:dyDescent="0.3">
      <c r="C106" s="35" t="s">
        <v>82</v>
      </c>
      <c r="D106" s="32"/>
      <c r="E106" s="32"/>
      <c r="F106" s="82">
        <f>15*62.5</f>
        <v>937.5</v>
      </c>
      <c r="G106" s="83"/>
      <c r="H106" s="82">
        <v>950</v>
      </c>
      <c r="I106" s="82">
        <v>0</v>
      </c>
      <c r="K106" t="s">
        <v>138</v>
      </c>
    </row>
    <row r="107" spans="1:13" x14ac:dyDescent="0.3">
      <c r="C107" s="35" t="s">
        <v>81</v>
      </c>
      <c r="D107" s="32"/>
      <c r="E107" s="32"/>
      <c r="F107" s="82">
        <f>25*45</f>
        <v>1125</v>
      </c>
      <c r="G107" s="83"/>
      <c r="H107" s="82">
        <v>1200</v>
      </c>
      <c r="I107" s="82">
        <v>0</v>
      </c>
      <c r="K107" t="s">
        <v>139</v>
      </c>
    </row>
    <row r="108" spans="1:13" x14ac:dyDescent="0.3">
      <c r="C108" s="36" t="s">
        <v>90</v>
      </c>
      <c r="D108" s="37"/>
      <c r="E108" s="37"/>
      <c r="F108" s="101">
        <f>SUM(F103:F107)</f>
        <v>26047.5</v>
      </c>
      <c r="G108" s="102"/>
      <c r="H108" s="101">
        <f>SUM(H103:H107)</f>
        <v>26050</v>
      </c>
      <c r="I108" s="101">
        <f>SUM(I103:I107)</f>
        <v>7500</v>
      </c>
    </row>
    <row r="110" spans="1:13" x14ac:dyDescent="0.3">
      <c r="C110" s="69" t="s">
        <v>74</v>
      </c>
      <c r="D110" s="70"/>
      <c r="E110" s="70"/>
      <c r="F110" s="70"/>
      <c r="G110" s="70"/>
      <c r="H110" s="70"/>
      <c r="I110" s="71"/>
    </row>
    <row r="111" spans="1:13" x14ac:dyDescent="0.3">
      <c r="C111" s="35" t="s">
        <v>112</v>
      </c>
      <c r="D111" s="32"/>
      <c r="E111" s="32"/>
      <c r="F111" s="82">
        <v>2450</v>
      </c>
      <c r="G111" s="83"/>
      <c r="H111" s="82">
        <v>2400</v>
      </c>
      <c r="I111" s="82">
        <v>400</v>
      </c>
      <c r="J111" s="57"/>
    </row>
    <row r="112" spans="1:13" x14ac:dyDescent="0.3">
      <c r="C112" s="35" t="s">
        <v>76</v>
      </c>
      <c r="D112" s="32"/>
      <c r="E112" s="32"/>
      <c r="F112" s="82">
        <v>11725</v>
      </c>
      <c r="G112" s="83"/>
      <c r="H112" s="82">
        <v>11000</v>
      </c>
      <c r="I112" s="82">
        <v>5000</v>
      </c>
      <c r="J112" s="57"/>
    </row>
    <row r="113" spans="3:11" x14ac:dyDescent="0.3">
      <c r="C113" s="35" t="s">
        <v>78</v>
      </c>
      <c r="D113" s="32"/>
      <c r="E113" s="32"/>
      <c r="F113" s="82">
        <v>900</v>
      </c>
      <c r="G113" s="83"/>
      <c r="H113" s="82">
        <v>900</v>
      </c>
      <c r="I113" s="82">
        <v>400</v>
      </c>
      <c r="J113" s="57"/>
    </row>
    <row r="114" spans="3:11" x14ac:dyDescent="0.3">
      <c r="C114" s="35" t="s">
        <v>77</v>
      </c>
      <c r="D114" s="32"/>
      <c r="E114" s="32"/>
      <c r="F114" s="82">
        <v>3675</v>
      </c>
      <c r="G114" s="83"/>
      <c r="H114" s="82">
        <v>2500</v>
      </c>
      <c r="I114" s="82">
        <v>1100</v>
      </c>
      <c r="J114" s="63"/>
      <c r="K114" t="s">
        <v>181</v>
      </c>
    </row>
    <row r="115" spans="3:11" x14ac:dyDescent="0.3">
      <c r="C115" s="35" t="s">
        <v>113</v>
      </c>
      <c r="D115" s="32"/>
      <c r="E115" s="32"/>
      <c r="F115" s="82">
        <v>1050</v>
      </c>
      <c r="G115" s="83"/>
      <c r="H115" s="82">
        <v>1000</v>
      </c>
      <c r="I115" s="82">
        <v>504</v>
      </c>
      <c r="J115" s="57"/>
    </row>
    <row r="116" spans="3:11" x14ac:dyDescent="0.3">
      <c r="C116" s="35" t="s">
        <v>79</v>
      </c>
      <c r="D116" s="32"/>
      <c r="E116" s="32"/>
      <c r="F116" s="82">
        <v>2450</v>
      </c>
      <c r="G116" s="83"/>
      <c r="H116" s="82">
        <v>2600</v>
      </c>
      <c r="I116" s="82">
        <v>0</v>
      </c>
      <c r="J116" s="57"/>
    </row>
    <row r="117" spans="3:11" x14ac:dyDescent="0.3">
      <c r="C117" s="35" t="s">
        <v>80</v>
      </c>
      <c r="D117" s="32"/>
      <c r="E117" s="32"/>
      <c r="F117" s="93">
        <v>4375</v>
      </c>
      <c r="G117" s="83"/>
      <c r="H117" s="82">
        <v>4500</v>
      </c>
      <c r="I117" s="82">
        <v>0</v>
      </c>
      <c r="J117" s="57"/>
    </row>
    <row r="118" spans="3:11" x14ac:dyDescent="0.3">
      <c r="C118" s="36" t="s">
        <v>91</v>
      </c>
      <c r="D118" s="37"/>
      <c r="E118" s="37"/>
      <c r="F118" s="101">
        <f>SUM(F111:F117)</f>
        <v>26625</v>
      </c>
      <c r="G118" s="102"/>
      <c r="H118" s="101">
        <f>SUM(H111:H117)</f>
        <v>24900</v>
      </c>
      <c r="I118" s="101">
        <f>SUM(I111:I117)</f>
        <v>7404</v>
      </c>
    </row>
    <row r="119" spans="3:11" x14ac:dyDescent="0.3">
      <c r="F119" s="95"/>
      <c r="G119" s="95"/>
      <c r="H119" s="95"/>
      <c r="I119" s="95"/>
    </row>
    <row r="120" spans="3:11" x14ac:dyDescent="0.3">
      <c r="C120" t="s">
        <v>154</v>
      </c>
      <c r="F120" s="95">
        <f>F108-F118</f>
        <v>-577.5</v>
      </c>
      <c r="G120" s="95"/>
      <c r="H120" s="95">
        <f>H108-H118</f>
        <v>1150</v>
      </c>
      <c r="I120" s="95">
        <f>I108-I118</f>
        <v>96</v>
      </c>
    </row>
  </sheetData>
  <mergeCells count="4">
    <mergeCell ref="C24:J24"/>
    <mergeCell ref="C1:J1"/>
    <mergeCell ref="C5:J5"/>
    <mergeCell ref="B3:E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ref 20192020</vt:lpstr>
      <vt:lpstr>piet begroting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Carbajo</dc:creator>
  <cp:lastModifiedBy>Gebruiker</cp:lastModifiedBy>
  <dcterms:created xsi:type="dcterms:W3CDTF">2020-03-03T12:58:25Z</dcterms:created>
  <dcterms:modified xsi:type="dcterms:W3CDTF">2020-06-07T16:10:49Z</dcterms:modified>
</cp:coreProperties>
</file>