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onderweegsendegroot-my.sharepoint.com/personal/e_sobels_odg-staerk_nl/Documents/Kiwanis/"/>
    </mc:Choice>
  </mc:AlternateContent>
  <xr:revisionPtr revIDLastSave="1" documentId="8_{64DEB7FB-3ABB-45FF-ABA5-0B365E7131D3}" xr6:coauthVersionLast="47" xr6:coauthVersionMax="47" xr10:uidLastSave="{4DEE239A-7839-4A5F-BBF5-02F07621D8E1}"/>
  <bookViews>
    <workbookView xWindow="-120" yWindow="-120" windowWidth="29040" windowHeight="15720" activeTab="1" xr2:uid="{00000000-000D-0000-FFFF-FFFF00000000}"/>
  </bookViews>
  <sheets>
    <sheet name="Vereenvoudigde begroting" sheetId="3" r:id="rId1"/>
    <sheet name="begroting 2023-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2" l="1"/>
  <c r="E101" i="2" s="1"/>
  <c r="E18" i="2"/>
  <c r="J4" i="3" s="1"/>
  <c r="E24" i="2"/>
  <c r="J6" i="3" s="1"/>
  <c r="J8" i="3"/>
  <c r="E45" i="2"/>
  <c r="E100" i="2" s="1"/>
  <c r="E21" i="2"/>
  <c r="D93" i="2"/>
  <c r="E32" i="2"/>
  <c r="E30" i="2"/>
  <c r="E36" i="2" s="1"/>
  <c r="E29" i="2"/>
  <c r="E33" i="2" s="1"/>
  <c r="D86" i="2"/>
  <c r="D69" i="2"/>
  <c r="D103" i="2" s="1"/>
  <c r="D62" i="2"/>
  <c r="D102" i="2" s="1"/>
  <c r="D52" i="2"/>
  <c r="D101" i="2" s="1"/>
  <c r="D45" i="2"/>
  <c r="D100" i="2" s="1"/>
  <c r="D32" i="2"/>
  <c r="D30" i="2"/>
  <c r="D36" i="2" s="1"/>
  <c r="D29" i="2"/>
  <c r="D33" i="2" s="1"/>
  <c r="D24" i="2"/>
  <c r="D21" i="2"/>
  <c r="D20" i="2"/>
  <c r="D35" i="2"/>
  <c r="D34" i="2"/>
  <c r="D19" i="2"/>
  <c r="D18" i="2"/>
  <c r="E19" i="2"/>
  <c r="E20" i="2"/>
  <c r="E31" i="2"/>
  <c r="E62" i="2"/>
  <c r="L17" i="3" s="1"/>
  <c r="E69" i="2"/>
  <c r="E103" i="2" s="1"/>
  <c r="E86" i="2"/>
  <c r="E104" i="2" s="1"/>
  <c r="L19" i="3" l="1"/>
  <c r="E93" i="2"/>
  <c r="L21" i="3"/>
  <c r="L15" i="3"/>
  <c r="J10" i="3"/>
  <c r="D88" i="2"/>
  <c r="D37" i="2"/>
  <c r="D99" i="2" s="1"/>
  <c r="E22" i="2"/>
  <c r="E92" i="2" s="1"/>
  <c r="D22" i="2"/>
  <c r="D26" i="2" s="1"/>
  <c r="E88" i="2"/>
  <c r="E37" i="2"/>
  <c r="E99" i="2" s="1"/>
  <c r="D104" i="2"/>
  <c r="E102" i="2"/>
  <c r="E96" i="2" l="1"/>
  <c r="L23" i="3"/>
  <c r="J25" i="3" s="1"/>
  <c r="E26" i="2"/>
  <c r="D105" i="2"/>
  <c r="E105" i="2"/>
  <c r="D92" i="2"/>
  <c r="D96" i="2" s="1"/>
  <c r="E107" i="2" l="1"/>
  <c r="D107" i="2"/>
</calcChain>
</file>

<file path=xl/sharedStrings.xml><?xml version="1.0" encoding="utf-8"?>
<sst xmlns="http://schemas.openxmlformats.org/spreadsheetml/2006/main" count="147" uniqueCount="141">
  <si>
    <t>Uitgaven</t>
  </si>
  <si>
    <t>TOTAAL CONTRIBUTIES</t>
  </si>
  <si>
    <t>TOTAAL INKOMSTEN</t>
  </si>
  <si>
    <t>reis/verblijfskosten Gouverneur</t>
  </si>
  <si>
    <t>reis/verblijfskosten Gouverneur-elect</t>
  </si>
  <si>
    <t>reis/verblijfskosten Immediate past gov</t>
  </si>
  <si>
    <t>reis/verblijfskosten secretaris</t>
  </si>
  <si>
    <t>reis/verblijfskosten penningmeester</t>
  </si>
  <si>
    <t>secretariaat kosten</t>
  </si>
  <si>
    <t>IT support (GoMotion)</t>
  </si>
  <si>
    <t>reis/verblijfskosten Gov + Gov-elect internationaal congres</t>
  </si>
  <si>
    <t>reiskosten commissie Strategie</t>
  </si>
  <si>
    <t>reiskosten commissie PR/communicatie</t>
  </si>
  <si>
    <t>reiskosten commissie Opleidingen/Academy</t>
  </si>
  <si>
    <t>TOTAAL GENERAAL INKOMSTEN</t>
  </si>
  <si>
    <t>TOTAAL GENERAAL UITGAVEN</t>
  </si>
  <si>
    <t># clubs voor begroting in het jaar</t>
  </si>
  <si>
    <t># life time members</t>
  </si>
  <si>
    <t># leden voor begroting in het jaar</t>
  </si>
  <si>
    <t>bijdrage per club voor congres (3 leden)</t>
  </si>
  <si>
    <t>reiskosten commissie Juridische zaken</t>
  </si>
  <si>
    <t>life time members (oud gouverneurs) betalen geen contributie voor KI (wordt éénmalig ad 800 euro betaald door KIDN) ; ze betalen wel contributie voor KIDN en KIEF</t>
  </si>
  <si>
    <t>aantal leden (minus life time members) keer contributie KI</t>
  </si>
  <si>
    <t>afdrachten worden gedaan in jan/feb</t>
  </si>
  <si>
    <t xml:space="preserve">kosten voor Trustee/ internationale functie voor een Kiwanis Nederland lid </t>
  </si>
  <si>
    <t>DB/AB/regiobijeenkomsten</t>
  </si>
  <si>
    <t>reiskosten diversen</t>
  </si>
  <si>
    <t>saldo</t>
  </si>
  <si>
    <t>Kiwanis Nederland magazine en verzending</t>
  </si>
  <si>
    <t>inkomsten uit clubbijdrage voor congres</t>
  </si>
  <si>
    <t>reiskosten etc. commissie Vrouwen bij Kiwanis</t>
  </si>
  <si>
    <t>inkomsten uit contributies</t>
  </si>
  <si>
    <t>afscheidslunch voor het team van LG's vanwege vertrekkende LG's</t>
  </si>
  <si>
    <t>totaal AB en DB bijeenkomsten</t>
  </si>
  <si>
    <t>totaal declareerbare reis en verblijfkosten</t>
  </si>
  <si>
    <t>sommige kosten worden betaald door KI en zijn niet opgenomen in deze kostenpost</t>
  </si>
  <si>
    <t>contributie per lid KI (Kiwanis International)</t>
  </si>
  <si>
    <t>inkomsten contributie KI (Kiwanis International)</t>
  </si>
  <si>
    <t># leden op peildatum voor afdracht KI (Kiwanis International)</t>
  </si>
  <si>
    <t>afdracht aan KI (Kiwanis International)</t>
  </si>
  <si>
    <t>kosten voor webmaster</t>
  </si>
  <si>
    <t>DB/AB/regio bijeenk/clubbezoek/representatie/ook binnen Europa; omdat gouverneur 2 jaar in functie is zal er 1 jaar geen gouverneur-elect zijn</t>
  </si>
  <si>
    <t>ook secr en pennigmeester; sommige kosten worden betaald door KI en zijn niet opgenomen in deze kostenpost</t>
  </si>
  <si>
    <t>contributie per lid KI-DN</t>
  </si>
  <si>
    <t>inkomsten contributie KI-DN</t>
  </si>
  <si>
    <t>aantal leden keer contributie KI-DN</t>
  </si>
  <si>
    <t>aantal leden keer contributie KI-E</t>
  </si>
  <si>
    <t>KI en KI-E nemen 1 oktober  van het jaar als peildatum</t>
  </si>
  <si>
    <t>TOTAAL AFDRACHTEN KI en KI-E</t>
  </si>
  <si>
    <t>ook lifetime members afdracht door KI-DN</t>
  </si>
  <si>
    <t>ledenadministratie kosten, mailchimp</t>
  </si>
  <si>
    <t>reiskosten van LG's voor divisievergaderingen en clubbezoek</t>
  </si>
  <si>
    <t>SUB TOTAAL UITGAVEN KI-DN</t>
  </si>
  <si>
    <t>reis/verblijfskosten Gov + Gov-elect KI-E gerelateerd en congres</t>
  </si>
  <si>
    <t>OVERZICHT BEGROTING KI-DN</t>
  </si>
  <si>
    <t># nieuwe leden ingeschreven gedurende het verenigingsjaar</t>
  </si>
  <si>
    <t>inkomsten inschrijfgeld nieuwe leden</t>
  </si>
  <si>
    <t>afdracht inschrijfgeld aan KI (Kiwanis International)</t>
  </si>
  <si>
    <t># leden op peildatum voor afdracht KI-E  (Kiwanis Europe)</t>
  </si>
  <si>
    <t>KI en KI-E nemen 1 oktober  van het jaar als peildatum (dit is zonder de lifetime members)</t>
  </si>
  <si>
    <t>begroting  Sept 2022</t>
  </si>
  <si>
    <t>2022/2023</t>
  </si>
  <si>
    <t>afgeschaft</t>
  </si>
  <si>
    <t>afdracht aan KI (Kiwanis International) nieuwe leden in 2021-2022</t>
  </si>
  <si>
    <t>afdracht aan KI-E (Kiwanis International Europe) nieuwe leden in 2021-2022</t>
  </si>
  <si>
    <t>inkomsten contributie KI-E  (Kiwanis International Europe)</t>
  </si>
  <si>
    <t>afdracht aan KI-E  (Kiwanis International Europe)</t>
  </si>
  <si>
    <t>contributie per lid KI-E (Kiwanis International Europe)</t>
  </si>
  <si>
    <t>(bijv. Abonnement op Zoom, verzendingen)</t>
  </si>
  <si>
    <t xml:space="preserve"> kosten mailchimp nieuwsbrief</t>
  </si>
  <si>
    <t>te combineren met een Teamdag</t>
  </si>
  <si>
    <t>oorkondes voor jubilarissen, speldjes/lintjes , patches, vaandel</t>
  </si>
  <si>
    <t>4 AB vergaderingen</t>
  </si>
  <si>
    <t>5 DB vergaderingen</t>
  </si>
  <si>
    <t>voor KI-DN is er  geen contributieafdracht in het jaar van lid worden</t>
  </si>
  <si>
    <t>reductie op de contributie</t>
  </si>
  <si>
    <t>jaarlijkse onderhoudskosten en support</t>
  </si>
  <si>
    <t>projectkosten in lopend betuursjaar</t>
  </si>
  <si>
    <t>Andere (variabele) kosten</t>
  </si>
  <si>
    <t>andere variabele kosten</t>
  </si>
  <si>
    <t>totaal jaarlijkse beheerskosten</t>
  </si>
  <si>
    <t>Jaarlijkse beheerskosten</t>
  </si>
  <si>
    <t>support door derden, studenten om content te processen</t>
  </si>
  <si>
    <t>jaarlijkse beheerskosten</t>
  </si>
  <si>
    <t>afkopen life time membership KI</t>
  </si>
  <si>
    <t>800 euro afdracht aan KI voor life time membership; voorstel om dit af te schaffen; Piet en Carel zien er van af</t>
  </si>
  <si>
    <t>aanwending reserves ( €100.000) KI-DN</t>
  </si>
  <si>
    <t>inschrijfgeldKI  nieuwe leden</t>
  </si>
  <si>
    <t>bankkosten/accountant</t>
  </si>
  <si>
    <t>2022-2023</t>
  </si>
  <si>
    <t>2023-2024</t>
  </si>
  <si>
    <t>BEGROTING Kiwanis International District Nederland 2023-2024</t>
  </si>
  <si>
    <t>is door KI afgeschaft</t>
  </si>
  <si>
    <t>Stagevergoeding studenten</t>
  </si>
  <si>
    <t>Kosten bezoek International President Katrina Baranko</t>
  </si>
  <si>
    <t>reiskosten commissie ledenaantal/Cie Anders</t>
  </si>
  <si>
    <t xml:space="preserve">DB/AB/regio bijeenk/clubbezoek/representatie/ook binnen Europa; </t>
  </si>
  <si>
    <t>INKOMSTEN</t>
  </si>
  <si>
    <t>extra kosten ivm automatisering administratie</t>
  </si>
  <si>
    <t>stelpost</t>
  </si>
  <si>
    <t>extra kosten digitale AV</t>
  </si>
  <si>
    <t>door samenvoeging commissies meer reiskosten begroot</t>
  </si>
  <si>
    <t>Inspiratiedagen</t>
  </si>
  <si>
    <t>gepland 4 meetings, waarvan 2 op locatie, horecakosten zijn gestegen</t>
  </si>
  <si>
    <t>1 keer per jaar Teamdag op locatie</t>
  </si>
  <si>
    <t>Aanwending reserves</t>
  </si>
  <si>
    <t>bijdrage per club voor congres (3 leden per club) (92* €103)</t>
  </si>
  <si>
    <t>Inkomsten uit contributies na afdracht</t>
  </si>
  <si>
    <t>Totaal inkomsten</t>
  </si>
  <si>
    <t>Inkomsten uit congresbijdrage clubs</t>
  </si>
  <si>
    <t xml:space="preserve">Inkomsten </t>
  </si>
  <si>
    <t>Jaarlijkse beheerkosten</t>
  </si>
  <si>
    <t>Reis en verblijfkosten commissies/AB/DB</t>
  </si>
  <si>
    <t xml:space="preserve">Resultaat </t>
  </si>
  <si>
    <t>wordt digitale versie</t>
  </si>
  <si>
    <t>Geen NL trustee op dit moment</t>
  </si>
  <si>
    <t>Beleidsplan</t>
  </si>
  <si>
    <t>Hybride Algemene Vergadering</t>
  </si>
  <si>
    <t>teamdag in November voor LG's en DB</t>
  </si>
  <si>
    <t>congresbijdrage per club € 103</t>
  </si>
  <si>
    <t>Bijdragen Clubs ledenwerving/activiteiten</t>
  </si>
  <si>
    <t>totaal beleidsplan kosten in lopend bestuursjaar</t>
  </si>
  <si>
    <t>Projectkosten (beleidsplan)</t>
  </si>
  <si>
    <t xml:space="preserve"> reiskosten etc. voor LG's divisiebijeenkomsten worden door LG georganiseerd; kosten te dragen door deelnemende clubs; er worden nauwelijks reiskosten centraal gedeclareerd</t>
  </si>
  <si>
    <t>voornamelijk zoomvergaderingen om de 4 weken; 2 keer op locatie</t>
  </si>
  <si>
    <t>€ 25.000 per jaar conform besluit laatste ALV, reservering is 100k</t>
  </si>
  <si>
    <t>UITGAVEN</t>
  </si>
  <si>
    <t>UITGANGSPUNTEN</t>
  </si>
  <si>
    <t>TOELICHTING</t>
  </si>
  <si>
    <t>€ 8,35  (KI-E stuurt elk jaar in november een rekening; leden die in de loop van het voorgaande jaar erbij gekomen zijn worden met terugwerkende kracht doorbelast</t>
  </si>
  <si>
    <t>Samenvatting Begroting KI-DN 2023-2024</t>
  </si>
  <si>
    <t xml:space="preserve">inspiratiedag wordt regionaal </t>
  </si>
  <si>
    <t>AB en DB kosten</t>
  </si>
  <si>
    <t>Reis/verblijfkosten</t>
  </si>
  <si>
    <t>begroting  versie 28-6-2023</t>
  </si>
  <si>
    <t>52 US $/€ 48 (KI stuurt elk jaar in november een rekening; leden die in de loop van het voorgaande jaar erbij gekomen zijn worden met terugwerkende kracht doorbelast, voorstel gelukkig afgestemd op congres Minneapolis ad $ 82/€ 76</t>
  </si>
  <si>
    <t>AB en DB bijeenkomsten/variabele kosten</t>
  </si>
  <si>
    <t>toepassen?</t>
  </si>
  <si>
    <t>Onvoorziene uitgaven</t>
  </si>
  <si>
    <t>vier studenten drie maanden keer € 500</t>
  </si>
  <si>
    <t>PR kosten naamsbekendheid, social media gebruik, website moderniseren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</si>
</sst>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41" formatCode="_ * #,##0_ ;_ * \-#,##0_ ;_ * &quot;-&quot;_ ;_ @_ "/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4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/>
    <xf numFmtId="0" fontId="0" fillId="6" borderId="14" xfId="0" applyFill="1" applyBorder="1"/>
    <xf numFmtId="0" fontId="0" fillId="7" borderId="14" xfId="0" applyFill="1" applyBorder="1"/>
    <xf numFmtId="0" fontId="0" fillId="6" borderId="13" xfId="0" applyFill="1" applyBorder="1"/>
    <xf numFmtId="0" fontId="0" fillId="6" borderId="5" xfId="0" applyFill="1" applyBorder="1"/>
    <xf numFmtId="0" fontId="0" fillId="7" borderId="13" xfId="0" applyFill="1" applyBorder="1"/>
    <xf numFmtId="0" fontId="0" fillId="7" borderId="5" xfId="0" applyFill="1" applyBorder="1"/>
    <xf numFmtId="0" fontId="8" fillId="0" borderId="0" xfId="0" applyFont="1"/>
    <xf numFmtId="0" fontId="4" fillId="0" borderId="8" xfId="0" applyFont="1" applyBorder="1"/>
    <xf numFmtId="9" fontId="0" fillId="0" borderId="0" xfId="311" applyFont="1"/>
    <xf numFmtId="0" fontId="0" fillId="0" borderId="15" xfId="0" applyBorder="1"/>
    <xf numFmtId="0" fontId="8" fillId="0" borderId="12" xfId="0" applyFont="1" applyBorder="1"/>
    <xf numFmtId="0" fontId="0" fillId="0" borderId="9" xfId="0" applyBorder="1" applyAlignment="1">
      <alignment wrapText="1"/>
    </xf>
    <xf numFmtId="0" fontId="0" fillId="5" borderId="6" xfId="0" applyFill="1" applyBorder="1"/>
    <xf numFmtId="0" fontId="0" fillId="5" borderId="7" xfId="0" applyFill="1" applyBorder="1"/>
    <xf numFmtId="42" fontId="3" fillId="4" borderId="4" xfId="0" applyNumberFormat="1" applyFont="1" applyFill="1" applyBorder="1" applyAlignment="1">
      <alignment horizontal="center" wrapText="1"/>
    </xf>
    <xf numFmtId="42" fontId="0" fillId="0" borderId="3" xfId="0" applyNumberFormat="1" applyBorder="1"/>
    <xf numFmtId="42" fontId="0" fillId="0" borderId="2" xfId="0" applyNumberFormat="1" applyBorder="1"/>
    <xf numFmtId="42" fontId="4" fillId="0" borderId="3" xfId="0" applyNumberFormat="1" applyFont="1" applyBorder="1"/>
    <xf numFmtId="42" fontId="0" fillId="0" borderId="4" xfId="0" applyNumberFormat="1" applyBorder="1"/>
    <xf numFmtId="42" fontId="0" fillId="3" borderId="1" xfId="0" applyNumberFormat="1" applyFill="1" applyBorder="1"/>
    <xf numFmtId="42" fontId="7" fillId="3" borderId="1" xfId="0" applyNumberFormat="1" applyFont="1" applyFill="1" applyBorder="1"/>
    <xf numFmtId="42" fontId="7" fillId="0" borderId="0" xfId="0" applyNumberFormat="1" applyFont="1"/>
    <xf numFmtId="42" fontId="0" fillId="0" borderId="1" xfId="0" applyNumberFormat="1" applyBorder="1" applyAlignment="1">
      <alignment horizontal="center"/>
    </xf>
    <xf numFmtId="42" fontId="0" fillId="7" borderId="1" xfId="0" applyNumberFormat="1" applyFill="1" applyBorder="1"/>
    <xf numFmtId="42" fontId="0" fillId="0" borderId="0" xfId="0" applyNumberFormat="1"/>
    <xf numFmtId="42" fontId="0" fillId="6" borderId="1" xfId="0" applyNumberFormat="1" applyFill="1" applyBorder="1"/>
    <xf numFmtId="42" fontId="0" fillId="0" borderId="11" xfId="0" applyNumberFormat="1" applyBorder="1"/>
    <xf numFmtId="42" fontId="0" fillId="0" borderId="12" xfId="0" applyNumberFormat="1" applyBorder="1"/>
    <xf numFmtId="42" fontId="0" fillId="6" borderId="13" xfId="0" applyNumberFormat="1" applyFill="1" applyBorder="1"/>
    <xf numFmtId="42" fontId="4" fillId="0" borderId="2" xfId="0" applyNumberFormat="1" applyFont="1" applyBorder="1"/>
    <xf numFmtId="42" fontId="0" fillId="0" borderId="0" xfId="311" applyNumberFormat="1" applyFont="1"/>
    <xf numFmtId="41" fontId="0" fillId="0" borderId="2" xfId="0" applyNumberFormat="1" applyBorder="1"/>
    <xf numFmtId="41" fontId="4" fillId="0" borderId="3" xfId="0" applyNumberFormat="1" applyFont="1" applyBorder="1"/>
    <xf numFmtId="41" fontId="0" fillId="0" borderId="3" xfId="0" applyNumberFormat="1" applyBorder="1"/>
    <xf numFmtId="41" fontId="0" fillId="0" borderId="4" xfId="0" applyNumberFormat="1" applyBorder="1"/>
    <xf numFmtId="42" fontId="10" fillId="4" borderId="2" xfId="0" applyNumberFormat="1" applyFont="1" applyFill="1" applyBorder="1" applyAlignment="1">
      <alignment horizontal="center" wrapText="1"/>
    </xf>
    <xf numFmtId="9" fontId="0" fillId="0" borderId="0" xfId="311" applyFont="1" applyFill="1" applyAlignment="1">
      <alignment horizontal="left" wrapText="1"/>
    </xf>
    <xf numFmtId="0" fontId="7" fillId="0" borderId="0" xfId="0" applyFont="1"/>
    <xf numFmtId="42" fontId="7" fillId="0" borderId="7" xfId="0" applyNumberFormat="1" applyFont="1" applyBorder="1"/>
    <xf numFmtId="42" fontId="7" fillId="0" borderId="18" xfId="0" applyNumberFormat="1" applyFont="1" applyBorder="1"/>
    <xf numFmtId="42" fontId="4" fillId="0" borderId="0" xfId="0" applyNumberFormat="1" applyFont="1"/>
    <xf numFmtId="42" fontId="4" fillId="0" borderId="8" xfId="0" applyNumberFormat="1" applyFont="1" applyBorder="1"/>
    <xf numFmtId="42" fontId="10" fillId="4" borderId="6" xfId="0" applyNumberFormat="1" applyFont="1" applyFill="1" applyBorder="1" applyAlignment="1">
      <alignment horizontal="center" wrapText="1"/>
    </xf>
    <xf numFmtId="42" fontId="0" fillId="0" borderId="8" xfId="0" applyNumberFormat="1" applyBorder="1"/>
    <xf numFmtId="41" fontId="0" fillId="0" borderId="6" xfId="0" applyNumberFormat="1" applyBorder="1"/>
    <xf numFmtId="41" fontId="4" fillId="0" borderId="8" xfId="0" applyNumberFormat="1" applyFont="1" applyBorder="1"/>
    <xf numFmtId="41" fontId="0" fillId="0" borderId="8" xfId="0" applyNumberFormat="1" applyBorder="1"/>
    <xf numFmtId="41" fontId="0" fillId="0" borderId="9" xfId="0" applyNumberFormat="1" applyBorder="1"/>
    <xf numFmtId="42" fontId="0" fillId="0" borderId="9" xfId="0" applyNumberFormat="1" applyBorder="1"/>
    <xf numFmtId="42" fontId="0" fillId="3" borderId="13" xfId="0" applyNumberFormat="1" applyFill="1" applyBorder="1"/>
    <xf numFmtId="42" fontId="7" fillId="3" borderId="13" xfId="0" applyNumberFormat="1" applyFont="1" applyFill="1" applyBorder="1"/>
    <xf numFmtId="42" fontId="0" fillId="7" borderId="13" xfId="0" applyNumberFormat="1" applyFill="1" applyBorder="1"/>
    <xf numFmtId="13" fontId="0" fillId="0" borderId="13" xfId="0" applyNumberFormat="1" applyBorder="1" applyAlignment="1">
      <alignment horizontal="center"/>
    </xf>
    <xf numFmtId="42" fontId="0" fillId="0" borderId="6" xfId="0" applyNumberFormat="1" applyBorder="1"/>
    <xf numFmtId="42" fontId="4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8" fillId="0" borderId="3" xfId="0" applyFont="1" applyBorder="1"/>
    <xf numFmtId="42" fontId="10" fillId="4" borderId="9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42" fontId="0" fillId="0" borderId="14" xfId="0" applyNumberFormat="1" applyBorder="1"/>
    <xf numFmtId="42" fontId="0" fillId="0" borderId="1" xfId="0" applyNumberFormat="1" applyBorder="1"/>
    <xf numFmtId="0" fontId="7" fillId="0" borderId="6" xfId="0" applyFont="1" applyBorder="1"/>
    <xf numFmtId="0" fontId="7" fillId="0" borderId="13" xfId="0" applyFont="1" applyBorder="1"/>
    <xf numFmtId="0" fontId="0" fillId="0" borderId="5" xfId="0" applyBorder="1"/>
    <xf numFmtId="42" fontId="0" fillId="0" borderId="5" xfId="0" applyNumberFormat="1" applyBorder="1"/>
    <xf numFmtId="42" fontId="0" fillId="0" borderId="13" xfId="0" applyNumberFormat="1" applyBorder="1" applyAlignment="1">
      <alignment horizontal="center"/>
    </xf>
    <xf numFmtId="13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5" xfId="0" applyFont="1" applyFill="1" applyBorder="1"/>
    <xf numFmtId="0" fontId="3" fillId="2" borderId="13" xfId="0" applyFont="1" applyFill="1" applyBorder="1" applyAlignment="1">
      <alignment horizontal="left" vertical="center"/>
    </xf>
    <xf numFmtId="0" fontId="0" fillId="2" borderId="14" xfId="0" applyFill="1" applyBorder="1"/>
    <xf numFmtId="42" fontId="0" fillId="2" borderId="14" xfId="0" applyNumberFormat="1" applyFill="1" applyBorder="1"/>
    <xf numFmtId="42" fontId="0" fillId="2" borderId="5" xfId="0" applyNumberForma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312">
    <cellStyle name="Comma 2" xfId="2" xr:uid="{00000000-0005-0000-0000-000000000000}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Normal 4" xfId="1" xr:uid="{00000000-0005-0000-0000-000036010000}"/>
    <cellStyle name="Procent" xfId="31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E2F4-924C-4111-97BA-FF8B22F6546C}">
  <dimension ref="C2:L26"/>
  <sheetViews>
    <sheetView workbookViewId="0">
      <selection activeCell="S20" sqref="S20"/>
    </sheetView>
  </sheetViews>
  <sheetFormatPr defaultRowHeight="15" x14ac:dyDescent="0.25"/>
  <cols>
    <col min="10" max="10" width="9.85546875" bestFit="1" customWidth="1"/>
    <col min="12" max="12" width="9.85546875" bestFit="1" customWidth="1"/>
  </cols>
  <sheetData>
    <row r="2" spans="3:12" x14ac:dyDescent="0.25">
      <c r="C2" s="49" t="s">
        <v>110</v>
      </c>
    </row>
    <row r="4" spans="3:12" x14ac:dyDescent="0.25">
      <c r="C4" s="49" t="s">
        <v>107</v>
      </c>
      <c r="D4" s="49"/>
      <c r="E4" s="49"/>
      <c r="F4" s="49"/>
      <c r="G4" s="49"/>
      <c r="H4" s="49"/>
      <c r="I4" s="49"/>
      <c r="J4" s="33">
        <f>'begroting 2023-2024'!E18</f>
        <v>82175</v>
      </c>
    </row>
    <row r="5" spans="3:12" x14ac:dyDescent="0.25">
      <c r="C5" s="49"/>
      <c r="D5" s="49"/>
      <c r="E5" s="49"/>
      <c r="F5" s="49"/>
      <c r="G5" s="49"/>
      <c r="H5" s="49"/>
      <c r="I5" s="49"/>
      <c r="J5" s="33"/>
    </row>
    <row r="6" spans="3:12" x14ac:dyDescent="0.25">
      <c r="C6" s="49" t="s">
        <v>109</v>
      </c>
      <c r="D6" s="49"/>
      <c r="E6" s="49"/>
      <c r="F6" s="49"/>
      <c r="G6" s="49"/>
      <c r="H6" s="49"/>
      <c r="I6" s="49"/>
      <c r="J6" s="33">
        <f>'begroting 2023-2024'!E24</f>
        <v>9476</v>
      </c>
    </row>
    <row r="7" spans="3:12" x14ac:dyDescent="0.25">
      <c r="C7" s="49"/>
      <c r="D7" s="49"/>
      <c r="E7" s="49"/>
      <c r="F7" s="49"/>
      <c r="G7" s="49"/>
      <c r="H7" s="49"/>
      <c r="I7" s="49"/>
      <c r="J7" s="49"/>
    </row>
    <row r="8" spans="3:12" x14ac:dyDescent="0.25">
      <c r="C8" s="49" t="s">
        <v>105</v>
      </c>
      <c r="D8" s="49"/>
      <c r="E8" s="49"/>
      <c r="F8" s="49"/>
      <c r="G8" s="49"/>
      <c r="H8" s="49"/>
      <c r="I8" s="49"/>
      <c r="J8" s="33">
        <f>'begroting 2023-2024'!E23</f>
        <v>25000</v>
      </c>
    </row>
    <row r="9" spans="3:12" x14ac:dyDescent="0.25">
      <c r="C9" s="49"/>
      <c r="D9" s="49"/>
      <c r="E9" s="49"/>
      <c r="F9" s="49"/>
      <c r="G9" s="49"/>
      <c r="H9" s="49"/>
      <c r="I9" s="49"/>
      <c r="J9" s="49"/>
    </row>
    <row r="10" spans="3:12" x14ac:dyDescent="0.25">
      <c r="C10" s="49" t="s">
        <v>108</v>
      </c>
      <c r="D10" s="49"/>
      <c r="E10" s="49"/>
      <c r="F10" s="49"/>
      <c r="G10" s="49"/>
      <c r="H10" s="49"/>
      <c r="I10" s="49"/>
      <c r="J10" s="50">
        <f>SUM(J4:J9)</f>
        <v>116651</v>
      </c>
    </row>
    <row r="13" spans="3:12" x14ac:dyDescent="0.25">
      <c r="C13" s="49" t="s">
        <v>0</v>
      </c>
    </row>
    <row r="15" spans="3:12" x14ac:dyDescent="0.25">
      <c r="C15" s="49" t="s">
        <v>122</v>
      </c>
      <c r="D15" s="49"/>
      <c r="E15" s="49"/>
      <c r="F15" s="49"/>
      <c r="G15" s="49"/>
      <c r="H15" s="49"/>
      <c r="I15" s="49"/>
      <c r="J15" s="49"/>
      <c r="K15" s="49"/>
      <c r="L15" s="33">
        <f>'begroting 2023-2024'!E45</f>
        <v>72500</v>
      </c>
    </row>
    <row r="16" spans="3:12" x14ac:dyDescent="0.25"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3:12" x14ac:dyDescent="0.25">
      <c r="C17" s="49" t="s">
        <v>111</v>
      </c>
      <c r="D17" s="49"/>
      <c r="E17" s="49"/>
      <c r="F17" s="49"/>
      <c r="G17" s="49"/>
      <c r="H17" s="49"/>
      <c r="I17" s="49"/>
      <c r="J17" s="49"/>
      <c r="K17" s="49"/>
      <c r="L17" s="33">
        <f>'begroting 2023-2024'!E62</f>
        <v>14250</v>
      </c>
    </row>
    <row r="18" spans="3:12" x14ac:dyDescent="0.25"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3:12" x14ac:dyDescent="0.25">
      <c r="C19" s="49" t="s">
        <v>136</v>
      </c>
      <c r="D19" s="49"/>
      <c r="E19" s="49"/>
      <c r="F19" s="49"/>
      <c r="G19" s="49"/>
      <c r="H19" s="49"/>
      <c r="I19" s="49"/>
      <c r="J19" s="49"/>
      <c r="K19" s="49"/>
      <c r="L19" s="33">
        <f>'begroting 2023-2024'!E69+'begroting 2023-2024'!E52</f>
        <v>17500</v>
      </c>
    </row>
    <row r="20" spans="3:12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3:12" x14ac:dyDescent="0.25">
      <c r="C21" s="49" t="s">
        <v>112</v>
      </c>
      <c r="D21" s="49"/>
      <c r="E21" s="49"/>
      <c r="F21" s="49"/>
      <c r="G21" s="49"/>
      <c r="H21" s="49"/>
      <c r="I21" s="49"/>
      <c r="J21" s="49"/>
      <c r="K21" s="49"/>
      <c r="L21" s="33">
        <f>'begroting 2023-2024'!E86</f>
        <v>12400</v>
      </c>
    </row>
    <row r="23" spans="3:12" x14ac:dyDescent="0.25">
      <c r="L23" s="50">
        <f>SUM(L15:L22)</f>
        <v>116650</v>
      </c>
    </row>
    <row r="25" spans="3:12" ht="15.75" thickBot="1" x14ac:dyDescent="0.3">
      <c r="C25" s="49" t="s">
        <v>113</v>
      </c>
      <c r="D25" s="49"/>
      <c r="E25" s="49"/>
      <c r="F25" s="49"/>
      <c r="G25" s="49"/>
      <c r="H25" s="49"/>
      <c r="I25" s="49"/>
      <c r="J25" s="51">
        <f>J10-L23</f>
        <v>1</v>
      </c>
    </row>
    <row r="26" spans="3:12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topLeftCell="A13" workbookViewId="0">
      <selection activeCell="G41" sqref="G41"/>
    </sheetView>
  </sheetViews>
  <sheetFormatPr defaultColWidth="11.42578125" defaultRowHeight="15" x14ac:dyDescent="0.25"/>
  <cols>
    <col min="1" max="1" width="69.140625" customWidth="1"/>
    <col min="2" max="2" width="3.85546875" customWidth="1"/>
    <col min="3" max="3" width="3.7109375" customWidth="1"/>
    <col min="4" max="4" width="12.42578125" style="36" hidden="1" customWidth="1"/>
    <col min="5" max="5" width="12.42578125" style="36" bestFit="1" customWidth="1"/>
    <col min="6" max="6" width="4.7109375" style="69" customWidth="1"/>
    <col min="7" max="7" width="163.85546875" bestFit="1" customWidth="1"/>
  </cols>
  <sheetData>
    <row r="1" spans="1:8" ht="19.5" thickBot="1" x14ac:dyDescent="0.35">
      <c r="A1" s="91" t="s">
        <v>91</v>
      </c>
      <c r="B1" s="92"/>
      <c r="C1" s="92"/>
      <c r="D1" s="92"/>
      <c r="E1" s="92"/>
      <c r="F1" s="67"/>
    </row>
    <row r="2" spans="1:8" ht="48.75" customHeight="1" x14ac:dyDescent="0.3">
      <c r="A2" s="7"/>
      <c r="B2" s="7"/>
      <c r="C2" s="7"/>
      <c r="D2" s="26" t="s">
        <v>60</v>
      </c>
      <c r="E2" s="71" t="s">
        <v>134</v>
      </c>
      <c r="F2" s="68"/>
    </row>
    <row r="3" spans="1:8" ht="20.25" customHeight="1" thickBot="1" x14ac:dyDescent="0.3">
      <c r="A3" s="95"/>
      <c r="B3" s="95"/>
      <c r="C3" s="96"/>
      <c r="D3" s="47" t="s">
        <v>89</v>
      </c>
      <c r="E3" s="54" t="s">
        <v>90</v>
      </c>
      <c r="G3" s="1"/>
    </row>
    <row r="4" spans="1:8" ht="18" customHeight="1" thickBot="1" x14ac:dyDescent="0.35">
      <c r="A4" s="93" t="s">
        <v>127</v>
      </c>
      <c r="B4" s="94"/>
      <c r="C4" s="94"/>
      <c r="D4" s="94"/>
      <c r="E4" s="94"/>
      <c r="F4" s="68"/>
      <c r="G4" s="72" t="s">
        <v>128</v>
      </c>
    </row>
    <row r="5" spans="1:8" ht="9.9499999999999993" customHeight="1" x14ac:dyDescent="0.25">
      <c r="B5" s="1"/>
      <c r="C5" s="1"/>
      <c r="D5" s="27"/>
      <c r="E5" s="55"/>
      <c r="G5" s="1"/>
    </row>
    <row r="6" spans="1:8" x14ac:dyDescent="0.25">
      <c r="A6" s="2" t="s">
        <v>18</v>
      </c>
      <c r="B6" s="3"/>
      <c r="C6" s="8"/>
      <c r="D6" s="43">
        <v>1850</v>
      </c>
      <c r="E6" s="56">
        <v>1730</v>
      </c>
      <c r="G6" s="1"/>
    </row>
    <row r="7" spans="1:8" x14ac:dyDescent="0.25">
      <c r="A7" s="19" t="s">
        <v>55</v>
      </c>
      <c r="C7" s="9"/>
      <c r="D7" s="44">
        <v>40</v>
      </c>
      <c r="E7" s="57">
        <v>35</v>
      </c>
      <c r="G7" s="1"/>
    </row>
    <row r="8" spans="1:8" ht="16.5" customHeight="1" x14ac:dyDescent="0.25">
      <c r="A8" s="4" t="s">
        <v>17</v>
      </c>
      <c r="C8" s="9"/>
      <c r="D8" s="45">
        <v>16</v>
      </c>
      <c r="E8" s="58">
        <v>16</v>
      </c>
      <c r="G8" s="1" t="s">
        <v>21</v>
      </c>
    </row>
    <row r="9" spans="1:8" x14ac:dyDescent="0.25">
      <c r="A9" s="5" t="s">
        <v>16</v>
      </c>
      <c r="B9" s="6"/>
      <c r="C9" s="21"/>
      <c r="D9" s="46">
        <v>96</v>
      </c>
      <c r="E9" s="59">
        <v>92</v>
      </c>
      <c r="G9" s="1"/>
    </row>
    <row r="10" spans="1:8" x14ac:dyDescent="0.25">
      <c r="A10" s="4" t="s">
        <v>43</v>
      </c>
      <c r="D10" s="27">
        <v>47.5</v>
      </c>
      <c r="E10" s="55">
        <v>47.5</v>
      </c>
      <c r="G10" s="1" t="s">
        <v>74</v>
      </c>
      <c r="H10" s="20"/>
    </row>
    <row r="11" spans="1:8" x14ac:dyDescent="0.25">
      <c r="A11" s="4" t="s">
        <v>75</v>
      </c>
      <c r="D11" s="27">
        <v>15</v>
      </c>
      <c r="E11" s="55">
        <v>0</v>
      </c>
      <c r="G11" s="1" t="s">
        <v>137</v>
      </c>
      <c r="H11" s="20"/>
    </row>
    <row r="12" spans="1:8" x14ac:dyDescent="0.25">
      <c r="A12" s="19" t="s">
        <v>87</v>
      </c>
      <c r="D12" s="29">
        <v>0</v>
      </c>
      <c r="E12" s="53">
        <v>0</v>
      </c>
      <c r="G12" s="1" t="s">
        <v>92</v>
      </c>
    </row>
    <row r="13" spans="1:8" ht="34.5" customHeight="1" x14ac:dyDescent="0.25">
      <c r="A13" s="4" t="s">
        <v>36</v>
      </c>
      <c r="D13" s="27">
        <v>48</v>
      </c>
      <c r="E13" s="55">
        <v>48</v>
      </c>
      <c r="G13" s="1" t="s">
        <v>135</v>
      </c>
    </row>
    <row r="14" spans="1:8" ht="17.25" customHeight="1" x14ac:dyDescent="0.25">
      <c r="A14" s="4" t="s">
        <v>67</v>
      </c>
      <c r="D14" s="27">
        <v>8.35</v>
      </c>
      <c r="E14" s="55">
        <v>8.35</v>
      </c>
      <c r="G14" s="1" t="s">
        <v>129</v>
      </c>
    </row>
    <row r="15" spans="1:8" ht="24.75" customHeight="1" x14ac:dyDescent="0.25">
      <c r="A15" s="5" t="s">
        <v>19</v>
      </c>
      <c r="B15" s="6"/>
      <c r="C15" s="6"/>
      <c r="D15" s="30">
        <v>0</v>
      </c>
      <c r="E15" s="60">
        <v>103</v>
      </c>
      <c r="G15" s="1" t="s">
        <v>119</v>
      </c>
    </row>
    <row r="16" spans="1:8" ht="24.75" customHeight="1" x14ac:dyDescent="0.25">
      <c r="A16" s="4"/>
      <c r="D16" s="27"/>
      <c r="E16" s="55"/>
      <c r="G16" s="1"/>
    </row>
    <row r="17" spans="1:9" ht="23.25" customHeight="1" x14ac:dyDescent="0.25">
      <c r="A17" s="87" t="s">
        <v>97</v>
      </c>
      <c r="B17" s="88"/>
      <c r="C17" s="88"/>
      <c r="D17" s="89"/>
      <c r="E17" s="90"/>
      <c r="F17" s="9"/>
      <c r="G17" s="1"/>
    </row>
    <row r="18" spans="1:9" x14ac:dyDescent="0.25">
      <c r="A18" s="4" t="s">
        <v>44</v>
      </c>
      <c r="C18" s="9"/>
      <c r="D18" s="27">
        <f>(D6)*(D10-D11)</f>
        <v>60125</v>
      </c>
      <c r="E18" s="55">
        <f>(E6)*(E10-E11)</f>
        <v>82175</v>
      </c>
      <c r="G18" s="1" t="s">
        <v>45</v>
      </c>
    </row>
    <row r="19" spans="1:9" x14ac:dyDescent="0.25">
      <c r="A19" s="19" t="s">
        <v>56</v>
      </c>
      <c r="C19" s="9"/>
      <c r="D19" s="29">
        <f>D7*D12</f>
        <v>0</v>
      </c>
      <c r="E19" s="53">
        <f>E7*E12</f>
        <v>0</v>
      </c>
      <c r="G19" s="1" t="s">
        <v>62</v>
      </c>
    </row>
    <row r="20" spans="1:9" x14ac:dyDescent="0.25">
      <c r="A20" s="4" t="s">
        <v>37</v>
      </c>
      <c r="C20" s="9"/>
      <c r="D20" s="27">
        <f>(D6-D8)*D13</f>
        <v>88032</v>
      </c>
      <c r="E20" s="55">
        <f>(E6-E8)*E13</f>
        <v>82272</v>
      </c>
      <c r="G20" s="1" t="s">
        <v>22</v>
      </c>
    </row>
    <row r="21" spans="1:9" x14ac:dyDescent="0.25">
      <c r="A21" s="5" t="s">
        <v>65</v>
      </c>
      <c r="B21" s="6"/>
      <c r="C21" s="21"/>
      <c r="D21" s="27">
        <f>D6*D14</f>
        <v>15447.5</v>
      </c>
      <c r="E21" s="55">
        <f>E6*E14</f>
        <v>14445.5</v>
      </c>
      <c r="G21" s="1" t="s">
        <v>46</v>
      </c>
    </row>
    <row r="22" spans="1:9" x14ac:dyDescent="0.25">
      <c r="A22" s="10" t="s">
        <v>1</v>
      </c>
      <c r="B22" s="11"/>
      <c r="C22" s="11"/>
      <c r="D22" s="31">
        <f>SUM(D18:D21)</f>
        <v>163604.5</v>
      </c>
      <c r="E22" s="61">
        <f>SUM(E18:E21)</f>
        <v>178892.5</v>
      </c>
      <c r="G22" s="1"/>
    </row>
    <row r="23" spans="1:9" x14ac:dyDescent="0.25">
      <c r="A23" s="2" t="s">
        <v>86</v>
      </c>
      <c r="B23" s="3"/>
      <c r="C23" s="8"/>
      <c r="D23" s="27">
        <v>100000</v>
      </c>
      <c r="E23" s="55">
        <v>25000</v>
      </c>
      <c r="G23" s="1" t="s">
        <v>125</v>
      </c>
    </row>
    <row r="24" spans="1:9" x14ac:dyDescent="0.25">
      <c r="A24" s="4" t="s">
        <v>106</v>
      </c>
      <c r="C24" s="9"/>
      <c r="D24" s="27">
        <f>D9*D15</f>
        <v>0</v>
      </c>
      <c r="E24" s="55">
        <f>E9*E15</f>
        <v>9476</v>
      </c>
    </row>
    <row r="25" spans="1:9" x14ac:dyDescent="0.25">
      <c r="A25" s="23"/>
      <c r="B25" s="6"/>
      <c r="C25" s="21"/>
      <c r="D25" s="27">
        <v>9888</v>
      </c>
      <c r="E25" s="55"/>
      <c r="G25" s="1"/>
    </row>
    <row r="26" spans="1:9" x14ac:dyDescent="0.25">
      <c r="A26" s="10" t="s">
        <v>2</v>
      </c>
      <c r="B26" s="11"/>
      <c r="C26" s="11"/>
      <c r="D26" s="32">
        <f>SUM(D23:D25)+D22</f>
        <v>273492.5</v>
      </c>
      <c r="E26" s="62">
        <f>SUM(E23:E25)+E22</f>
        <v>213368.5</v>
      </c>
    </row>
    <row r="27" spans="1:9" x14ac:dyDescent="0.25">
      <c r="D27" s="33"/>
      <c r="E27" s="33"/>
    </row>
    <row r="28" spans="1:9" ht="25.5" customHeight="1" x14ac:dyDescent="0.3">
      <c r="A28" s="84" t="s">
        <v>126</v>
      </c>
      <c r="B28" s="85"/>
      <c r="C28" s="85"/>
      <c r="D28" s="85"/>
      <c r="E28" s="86"/>
      <c r="F28" s="83"/>
    </row>
    <row r="29" spans="1:9" x14ac:dyDescent="0.25">
      <c r="A29" s="4" t="s">
        <v>38</v>
      </c>
      <c r="C29" s="9"/>
      <c r="D29" s="45">
        <f>D6-D8</f>
        <v>1834</v>
      </c>
      <c r="E29" s="58">
        <f>E6-E8</f>
        <v>1714</v>
      </c>
      <c r="G29" s="1" t="s">
        <v>59</v>
      </c>
    </row>
    <row r="30" spans="1:9" x14ac:dyDescent="0.25">
      <c r="A30" s="4" t="s">
        <v>58</v>
      </c>
      <c r="C30" s="9"/>
      <c r="D30" s="45">
        <f>D6</f>
        <v>1850</v>
      </c>
      <c r="E30" s="58">
        <f>E6</f>
        <v>1730</v>
      </c>
      <c r="G30" s="1" t="s">
        <v>47</v>
      </c>
    </row>
    <row r="31" spans="1:9" x14ac:dyDescent="0.25">
      <c r="A31" s="19" t="s">
        <v>57</v>
      </c>
      <c r="C31" s="9"/>
      <c r="D31" s="45"/>
      <c r="E31" s="58">
        <f>E7*E12</f>
        <v>0</v>
      </c>
      <c r="G31" s="1"/>
    </row>
    <row r="32" spans="1:9" x14ac:dyDescent="0.25">
      <c r="A32" s="19" t="s">
        <v>55</v>
      </c>
      <c r="B32" s="18"/>
      <c r="C32" s="22"/>
      <c r="D32" s="44">
        <f>D7</f>
        <v>40</v>
      </c>
      <c r="E32" s="57">
        <f>E7</f>
        <v>35</v>
      </c>
      <c r="F32" s="70"/>
      <c r="G32" s="1" t="s">
        <v>99</v>
      </c>
      <c r="H32" s="18"/>
      <c r="I32" s="18"/>
    </row>
    <row r="33" spans="1:7" x14ac:dyDescent="0.25">
      <c r="A33" s="4" t="s">
        <v>39</v>
      </c>
      <c r="C33" s="9"/>
      <c r="D33" s="27">
        <f>D29*D13</f>
        <v>88032</v>
      </c>
      <c r="E33" s="55">
        <f>E29*E13</f>
        <v>82272</v>
      </c>
      <c r="G33" s="1"/>
    </row>
    <row r="34" spans="1:7" x14ac:dyDescent="0.25">
      <c r="A34" s="4" t="s">
        <v>63</v>
      </c>
      <c r="C34" s="9"/>
      <c r="D34" s="27" t="e">
        <f>#REF!</f>
        <v>#REF!</v>
      </c>
      <c r="E34" s="55">
        <v>0</v>
      </c>
      <c r="G34" s="1"/>
    </row>
    <row r="35" spans="1:7" x14ac:dyDescent="0.25">
      <c r="A35" s="4" t="s">
        <v>64</v>
      </c>
      <c r="C35" s="9"/>
      <c r="D35" s="29" t="e">
        <f>#REF!</f>
        <v>#REF!</v>
      </c>
      <c r="E35" s="55">
        <v>0</v>
      </c>
      <c r="G35" s="1"/>
    </row>
    <row r="36" spans="1:7" x14ac:dyDescent="0.25">
      <c r="A36" s="5" t="s">
        <v>66</v>
      </c>
      <c r="B36" s="6"/>
      <c r="C36" s="21"/>
      <c r="D36" s="27">
        <f>D30*D14</f>
        <v>15447.5</v>
      </c>
      <c r="E36" s="55">
        <f>E30*E14</f>
        <v>14445.5</v>
      </c>
      <c r="G36" s="1" t="s">
        <v>49</v>
      </c>
    </row>
    <row r="37" spans="1:7" x14ac:dyDescent="0.25">
      <c r="A37" s="16" t="s">
        <v>48</v>
      </c>
      <c r="B37" s="13"/>
      <c r="C37" s="17"/>
      <c r="D37" s="35" t="e">
        <f>SUM(D33:D36)</f>
        <v>#REF!</v>
      </c>
      <c r="E37" s="63">
        <f>SUM(E33:E36)+E31</f>
        <v>96717.5</v>
      </c>
      <c r="G37" s="1" t="s">
        <v>23</v>
      </c>
    </row>
    <row r="38" spans="1:7" x14ac:dyDescent="0.25">
      <c r="G38" s="1"/>
    </row>
    <row r="39" spans="1:7" x14ac:dyDescent="0.25">
      <c r="A39" s="78" t="s">
        <v>116</v>
      </c>
      <c r="B39" s="74"/>
      <c r="C39" s="79"/>
      <c r="D39" s="76"/>
      <c r="E39" s="76"/>
      <c r="G39" s="1"/>
    </row>
    <row r="40" spans="1:7" x14ac:dyDescent="0.25">
      <c r="A40" s="4" t="s">
        <v>140</v>
      </c>
      <c r="C40" s="9"/>
      <c r="D40" s="27">
        <v>12000</v>
      </c>
      <c r="E40" s="55">
        <v>13500</v>
      </c>
      <c r="G40" s="1"/>
    </row>
    <row r="41" spans="1:7" x14ac:dyDescent="0.25">
      <c r="A41" s="4" t="s">
        <v>28</v>
      </c>
      <c r="C41" s="9"/>
      <c r="D41" s="27">
        <v>5200</v>
      </c>
      <c r="E41" s="55">
        <v>3000</v>
      </c>
      <c r="G41" s="1" t="s">
        <v>114</v>
      </c>
    </row>
    <row r="42" spans="1:7" x14ac:dyDescent="0.25">
      <c r="A42" t="s">
        <v>93</v>
      </c>
      <c r="D42" s="52"/>
      <c r="E42" s="53">
        <v>6000</v>
      </c>
      <c r="G42" s="1" t="s">
        <v>139</v>
      </c>
    </row>
    <row r="43" spans="1:7" x14ac:dyDescent="0.25">
      <c r="A43" t="s">
        <v>120</v>
      </c>
      <c r="D43" s="52"/>
      <c r="E43" s="53">
        <v>25000</v>
      </c>
      <c r="G43" s="1"/>
    </row>
    <row r="44" spans="1:7" x14ac:dyDescent="0.25">
      <c r="A44" s="5" t="s">
        <v>102</v>
      </c>
      <c r="B44" s="6"/>
      <c r="C44" s="21"/>
      <c r="D44" s="39">
        <v>20000</v>
      </c>
      <c r="E44" s="60">
        <v>25000</v>
      </c>
      <c r="G44" s="1" t="s">
        <v>131</v>
      </c>
    </row>
    <row r="45" spans="1:7" x14ac:dyDescent="0.25">
      <c r="A45" s="14" t="s">
        <v>121</v>
      </c>
      <c r="B45" s="12"/>
      <c r="C45" s="15"/>
      <c r="D45" s="37">
        <f>SUM(D40:D41)</f>
        <v>17200</v>
      </c>
      <c r="E45" s="40">
        <f>SUM(E40:E44)</f>
        <v>72500</v>
      </c>
      <c r="G45" s="1"/>
    </row>
    <row r="46" spans="1:7" x14ac:dyDescent="0.25">
      <c r="A46" s="2"/>
      <c r="B46" s="3"/>
      <c r="C46" s="8"/>
      <c r="D46" s="28"/>
      <c r="E46" s="65"/>
      <c r="G46" s="1"/>
    </row>
    <row r="47" spans="1:7" x14ac:dyDescent="0.25">
      <c r="A47" s="78" t="s">
        <v>78</v>
      </c>
      <c r="B47" s="74"/>
      <c r="C47" s="79"/>
      <c r="D47" s="76"/>
      <c r="E47" s="76"/>
      <c r="G47" s="1"/>
    </row>
    <row r="48" spans="1:7" x14ac:dyDescent="0.25">
      <c r="A48" s="4" t="s">
        <v>24</v>
      </c>
      <c r="C48" s="9"/>
      <c r="D48" s="27">
        <v>0</v>
      </c>
      <c r="E48" s="55">
        <v>0</v>
      </c>
      <c r="G48" s="1" t="s">
        <v>115</v>
      </c>
    </row>
    <row r="49" spans="1:7" ht="15.75" customHeight="1" x14ac:dyDescent="0.25">
      <c r="A49" s="4" t="s">
        <v>84</v>
      </c>
      <c r="C49" s="9"/>
      <c r="D49" s="27">
        <v>0</v>
      </c>
      <c r="E49" s="55">
        <v>0</v>
      </c>
      <c r="G49" s="1" t="s">
        <v>85</v>
      </c>
    </row>
    <row r="50" spans="1:7" x14ac:dyDescent="0.25">
      <c r="A50" s="4" t="s">
        <v>94</v>
      </c>
      <c r="C50" s="9"/>
      <c r="D50" s="29"/>
      <c r="E50" s="53">
        <v>1500</v>
      </c>
      <c r="G50" s="1" t="s">
        <v>99</v>
      </c>
    </row>
    <row r="51" spans="1:7" x14ac:dyDescent="0.25">
      <c r="A51" s="4" t="s">
        <v>138</v>
      </c>
      <c r="C51" s="9"/>
      <c r="D51" s="29"/>
      <c r="E51" s="53">
        <v>5000</v>
      </c>
      <c r="G51" s="1"/>
    </row>
    <row r="52" spans="1:7" x14ac:dyDescent="0.25">
      <c r="A52" s="14" t="s">
        <v>79</v>
      </c>
      <c r="B52" s="12"/>
      <c r="C52" s="15"/>
      <c r="D52" s="37">
        <f>SUM(D48:D50)</f>
        <v>0</v>
      </c>
      <c r="E52" s="40">
        <f>SUM(E48:E51)</f>
        <v>6500</v>
      </c>
      <c r="G52" s="1"/>
    </row>
    <row r="53" spans="1:7" x14ac:dyDescent="0.25">
      <c r="A53" s="2"/>
      <c r="B53" s="3"/>
      <c r="C53" s="8"/>
      <c r="D53" s="38"/>
      <c r="E53" s="65"/>
      <c r="G53" s="1"/>
    </row>
    <row r="54" spans="1:7" x14ac:dyDescent="0.25">
      <c r="A54" s="78" t="s">
        <v>81</v>
      </c>
      <c r="B54" s="74"/>
      <c r="C54" s="79"/>
      <c r="D54" s="80"/>
      <c r="E54" s="76"/>
      <c r="G54" s="1"/>
    </row>
    <row r="55" spans="1:7" x14ac:dyDescent="0.25">
      <c r="A55" s="4" t="s">
        <v>88</v>
      </c>
      <c r="C55" s="9"/>
      <c r="D55" s="39">
        <v>3000</v>
      </c>
      <c r="E55" s="55">
        <v>4000</v>
      </c>
      <c r="G55" s="1" t="s">
        <v>98</v>
      </c>
    </row>
    <row r="56" spans="1:7" x14ac:dyDescent="0.25">
      <c r="A56" s="4" t="s">
        <v>8</v>
      </c>
      <c r="C56" s="9"/>
      <c r="D56" s="39">
        <v>500</v>
      </c>
      <c r="E56" s="55">
        <v>750</v>
      </c>
      <c r="G56" s="1" t="s">
        <v>68</v>
      </c>
    </row>
    <row r="57" spans="1:7" x14ac:dyDescent="0.25">
      <c r="A57" s="4" t="s">
        <v>71</v>
      </c>
      <c r="C57" s="9"/>
      <c r="D57" s="39">
        <v>1500</v>
      </c>
      <c r="E57" s="55">
        <v>2000</v>
      </c>
      <c r="G57" s="1"/>
    </row>
    <row r="58" spans="1:7" x14ac:dyDescent="0.25">
      <c r="A58" s="4" t="s">
        <v>50</v>
      </c>
      <c r="C58" s="9"/>
      <c r="D58" s="39">
        <v>340</v>
      </c>
      <c r="E58" s="55">
        <v>500</v>
      </c>
      <c r="G58" s="1" t="s">
        <v>69</v>
      </c>
    </row>
    <row r="59" spans="1:7" x14ac:dyDescent="0.25">
      <c r="A59" s="4" t="s">
        <v>40</v>
      </c>
      <c r="C59" s="9"/>
      <c r="D59" s="39">
        <v>700</v>
      </c>
      <c r="E59" s="55">
        <v>1000</v>
      </c>
      <c r="G59" s="1" t="s">
        <v>82</v>
      </c>
    </row>
    <row r="60" spans="1:7" x14ac:dyDescent="0.25">
      <c r="A60" s="4" t="s">
        <v>9</v>
      </c>
      <c r="C60" s="9"/>
      <c r="D60" s="39">
        <v>3000</v>
      </c>
      <c r="E60" s="55">
        <v>3000</v>
      </c>
      <c r="G60" s="1" t="s">
        <v>76</v>
      </c>
    </row>
    <row r="61" spans="1:7" x14ac:dyDescent="0.25">
      <c r="A61" s="4" t="s">
        <v>117</v>
      </c>
      <c r="C61" s="9"/>
      <c r="D61" s="39">
        <v>1200</v>
      </c>
      <c r="E61" s="55">
        <v>3000</v>
      </c>
      <c r="G61" s="1" t="s">
        <v>100</v>
      </c>
    </row>
    <row r="62" spans="1:7" x14ac:dyDescent="0.25">
      <c r="A62" s="14" t="s">
        <v>80</v>
      </c>
      <c r="B62" s="12"/>
      <c r="C62" s="15"/>
      <c r="D62" s="37">
        <f>SUM(D55:D61)</f>
        <v>10240</v>
      </c>
      <c r="E62" s="40">
        <f>SUM(E55:E61)</f>
        <v>14250</v>
      </c>
      <c r="G62" s="1"/>
    </row>
    <row r="63" spans="1:7" x14ac:dyDescent="0.25">
      <c r="A63" s="73"/>
      <c r="B63" s="74"/>
      <c r="C63" s="74"/>
      <c r="D63" s="75"/>
      <c r="E63" s="76"/>
      <c r="G63" s="1"/>
    </row>
    <row r="64" spans="1:7" x14ac:dyDescent="0.25">
      <c r="A64" s="49" t="s">
        <v>132</v>
      </c>
      <c r="G64" s="1"/>
    </row>
    <row r="65" spans="1:7" x14ac:dyDescent="0.25">
      <c r="A65" s="2" t="s">
        <v>73</v>
      </c>
      <c r="B65" s="3"/>
      <c r="C65" s="8"/>
      <c r="D65" s="28">
        <v>800</v>
      </c>
      <c r="E65" s="65">
        <v>1000</v>
      </c>
      <c r="G65" s="1" t="s">
        <v>124</v>
      </c>
    </row>
    <row r="66" spans="1:7" x14ac:dyDescent="0.25">
      <c r="A66" s="4" t="s">
        <v>72</v>
      </c>
      <c r="C66" s="9"/>
      <c r="D66" s="27">
        <v>2000</v>
      </c>
      <c r="E66" s="55">
        <v>4000</v>
      </c>
      <c r="G66" s="1" t="s">
        <v>103</v>
      </c>
    </row>
    <row r="67" spans="1:7" x14ac:dyDescent="0.25">
      <c r="A67" s="4" t="s">
        <v>32</v>
      </c>
      <c r="C67" s="9"/>
      <c r="D67" s="27">
        <v>0</v>
      </c>
      <c r="E67" s="55">
        <v>1500</v>
      </c>
      <c r="G67" s="1" t="s">
        <v>70</v>
      </c>
    </row>
    <row r="68" spans="1:7" x14ac:dyDescent="0.25">
      <c r="A68" s="4" t="s">
        <v>118</v>
      </c>
      <c r="C68" s="9"/>
      <c r="D68" s="27">
        <v>4500</v>
      </c>
      <c r="E68" s="55">
        <v>4500</v>
      </c>
      <c r="G68" s="1" t="s">
        <v>104</v>
      </c>
    </row>
    <row r="69" spans="1:7" x14ac:dyDescent="0.25">
      <c r="A69" s="14" t="s">
        <v>33</v>
      </c>
      <c r="B69" s="12"/>
      <c r="C69" s="15"/>
      <c r="D69" s="37">
        <f>SUM(D65:D68)</f>
        <v>7300</v>
      </c>
      <c r="E69" s="40">
        <f>SUM(E65:E68)</f>
        <v>11000</v>
      </c>
      <c r="G69" s="1"/>
    </row>
    <row r="70" spans="1:7" x14ac:dyDescent="0.25">
      <c r="A70" s="2"/>
      <c r="B70" s="3"/>
      <c r="C70" s="8"/>
      <c r="D70" s="28"/>
      <c r="E70" s="65"/>
      <c r="G70" s="1"/>
    </row>
    <row r="71" spans="1:7" x14ac:dyDescent="0.25">
      <c r="A71" s="77" t="s">
        <v>133</v>
      </c>
      <c r="B71" s="3"/>
      <c r="C71" s="8"/>
      <c r="D71" s="28"/>
      <c r="E71" s="65"/>
      <c r="G71" s="1"/>
    </row>
    <row r="72" spans="1:7" x14ac:dyDescent="0.25">
      <c r="A72" s="2" t="s">
        <v>3</v>
      </c>
      <c r="B72" s="3"/>
      <c r="C72" s="8"/>
      <c r="D72" s="41">
        <v>2500</v>
      </c>
      <c r="E72" s="66">
        <v>2750</v>
      </c>
      <c r="G72" s="1" t="s">
        <v>96</v>
      </c>
    </row>
    <row r="73" spans="1:7" x14ac:dyDescent="0.25">
      <c r="A73" s="4" t="s">
        <v>4</v>
      </c>
      <c r="C73" s="9"/>
      <c r="D73" s="29">
        <v>750</v>
      </c>
      <c r="E73" s="53">
        <v>750</v>
      </c>
      <c r="G73" s="1" t="s">
        <v>41</v>
      </c>
    </row>
    <row r="74" spans="1:7" ht="16.5" customHeight="1" x14ac:dyDescent="0.25">
      <c r="A74" s="4" t="s">
        <v>5</v>
      </c>
      <c r="C74" s="9"/>
      <c r="D74" s="27">
        <v>500</v>
      </c>
      <c r="E74" s="55">
        <v>500</v>
      </c>
      <c r="G74" s="1"/>
    </row>
    <row r="75" spans="1:7" x14ac:dyDescent="0.25">
      <c r="A75" s="4" t="s">
        <v>6</v>
      </c>
      <c r="C75" s="9"/>
      <c r="D75" s="29">
        <v>500</v>
      </c>
      <c r="E75" s="53">
        <v>500</v>
      </c>
      <c r="G75" s="1"/>
    </row>
    <row r="76" spans="1:7" x14ac:dyDescent="0.25">
      <c r="A76" s="4" t="s">
        <v>7</v>
      </c>
      <c r="C76" s="9"/>
      <c r="D76" s="29">
        <v>500</v>
      </c>
      <c r="E76" s="53">
        <v>500</v>
      </c>
      <c r="G76" s="1"/>
    </row>
    <row r="77" spans="1:7" x14ac:dyDescent="0.25">
      <c r="A77" s="4" t="s">
        <v>53</v>
      </c>
      <c r="C77" s="9"/>
      <c r="D77" s="27">
        <v>1000</v>
      </c>
      <c r="E77" s="55">
        <v>1000</v>
      </c>
      <c r="G77" s="1" t="s">
        <v>42</v>
      </c>
    </row>
    <row r="78" spans="1:7" ht="18" customHeight="1" x14ac:dyDescent="0.25">
      <c r="A78" s="4" t="s">
        <v>10</v>
      </c>
      <c r="C78" s="9"/>
      <c r="D78" s="27">
        <v>1000</v>
      </c>
      <c r="E78" s="55">
        <v>1000</v>
      </c>
      <c r="G78" s="1" t="s">
        <v>35</v>
      </c>
    </row>
    <row r="79" spans="1:7" x14ac:dyDescent="0.25">
      <c r="A79" s="4" t="s">
        <v>51</v>
      </c>
      <c r="C79" s="9"/>
      <c r="D79" s="27">
        <v>3000</v>
      </c>
      <c r="E79" s="55">
        <v>3000</v>
      </c>
      <c r="G79" s="1" t="s">
        <v>123</v>
      </c>
    </row>
    <row r="80" spans="1:7" ht="15" customHeight="1" x14ac:dyDescent="0.25">
      <c r="A80" s="4" t="s">
        <v>20</v>
      </c>
      <c r="C80" s="9"/>
      <c r="D80" s="27">
        <v>150</v>
      </c>
      <c r="E80" s="55">
        <v>250</v>
      </c>
      <c r="G80" s="1"/>
    </row>
    <row r="81" spans="1:7" x14ac:dyDescent="0.25">
      <c r="A81" s="4" t="s">
        <v>11</v>
      </c>
      <c r="C81" s="9"/>
      <c r="D81" s="27">
        <v>300</v>
      </c>
      <c r="E81" s="53">
        <v>200</v>
      </c>
      <c r="G81" s="1"/>
    </row>
    <row r="82" spans="1:7" x14ac:dyDescent="0.25">
      <c r="A82" s="4" t="s">
        <v>95</v>
      </c>
      <c r="C82" s="9"/>
      <c r="D82" s="27">
        <v>300</v>
      </c>
      <c r="E82" s="53">
        <v>1000</v>
      </c>
      <c r="G82" s="1" t="s">
        <v>101</v>
      </c>
    </row>
    <row r="83" spans="1:7" x14ac:dyDescent="0.25">
      <c r="A83" s="4" t="s">
        <v>12</v>
      </c>
      <c r="C83" s="9"/>
      <c r="D83" s="27">
        <v>500</v>
      </c>
      <c r="E83" s="53">
        <v>550</v>
      </c>
      <c r="G83" s="1"/>
    </row>
    <row r="84" spans="1:7" x14ac:dyDescent="0.25">
      <c r="A84" s="4" t="s">
        <v>30</v>
      </c>
      <c r="C84" s="9"/>
      <c r="D84" s="27">
        <v>200</v>
      </c>
      <c r="E84" s="53">
        <v>200</v>
      </c>
      <c r="G84" s="1"/>
    </row>
    <row r="85" spans="1:7" x14ac:dyDescent="0.25">
      <c r="A85" s="4" t="s">
        <v>13</v>
      </c>
      <c r="C85" s="9"/>
      <c r="D85" s="27">
        <v>200</v>
      </c>
      <c r="E85" s="53">
        <v>200</v>
      </c>
      <c r="G85" s="1"/>
    </row>
    <row r="86" spans="1:7" x14ac:dyDescent="0.25">
      <c r="A86" s="14" t="s">
        <v>34</v>
      </c>
      <c r="B86" s="12"/>
      <c r="C86" s="15"/>
      <c r="D86" s="37">
        <f>SUM(D72:D85)</f>
        <v>11400</v>
      </c>
      <c r="E86" s="40">
        <f>SUM(E72:E85)</f>
        <v>12400</v>
      </c>
      <c r="G86" s="1"/>
    </row>
    <row r="87" spans="1:7" x14ac:dyDescent="0.25">
      <c r="D87" s="27"/>
      <c r="E87" s="55"/>
    </row>
    <row r="88" spans="1:7" x14ac:dyDescent="0.25">
      <c r="A88" s="10" t="s">
        <v>52</v>
      </c>
      <c r="B88" s="11"/>
      <c r="C88" s="11"/>
      <c r="D88" s="31">
        <f>D86+D69+D62+D52+D45</f>
        <v>46140</v>
      </c>
      <c r="E88" s="61">
        <f>E86+E69+E62+E52+E45</f>
        <v>116650</v>
      </c>
      <c r="G88" s="48"/>
    </row>
    <row r="89" spans="1:7" x14ac:dyDescent="0.25">
      <c r="G89" s="1"/>
    </row>
    <row r="90" spans="1:7" ht="18.75" x14ac:dyDescent="0.3">
      <c r="A90" s="97" t="s">
        <v>130</v>
      </c>
      <c r="B90" s="98"/>
      <c r="C90" s="98"/>
      <c r="D90" s="98"/>
      <c r="E90" s="98"/>
      <c r="G90" s="1"/>
    </row>
    <row r="91" spans="1:7" x14ac:dyDescent="0.25">
      <c r="A91" s="24" t="s">
        <v>54</v>
      </c>
      <c r="B91" s="25"/>
      <c r="C91" s="25"/>
      <c r="D91" s="34" t="s">
        <v>61</v>
      </c>
      <c r="E91" s="64"/>
      <c r="G91" s="1"/>
    </row>
    <row r="92" spans="1:7" x14ac:dyDescent="0.25">
      <c r="A92" s="2" t="s">
        <v>31</v>
      </c>
      <c r="B92" s="3"/>
      <c r="C92" s="3"/>
      <c r="D92" s="28">
        <f>D22</f>
        <v>163604.5</v>
      </c>
      <c r="E92" s="65">
        <f>E22</f>
        <v>178892.5</v>
      </c>
      <c r="G92" s="1"/>
    </row>
    <row r="93" spans="1:7" x14ac:dyDescent="0.25">
      <c r="A93" s="4" t="s">
        <v>29</v>
      </c>
      <c r="D93" s="27" t="e">
        <f>#REF!+D25</f>
        <v>#REF!</v>
      </c>
      <c r="E93" s="55">
        <f>E24</f>
        <v>9476</v>
      </c>
      <c r="G93" s="1"/>
    </row>
    <row r="94" spans="1:7" x14ac:dyDescent="0.25">
      <c r="A94" s="4" t="s">
        <v>86</v>
      </c>
      <c r="D94" s="27">
        <v>100000</v>
      </c>
      <c r="E94" s="55">
        <v>25000</v>
      </c>
      <c r="G94" s="1"/>
    </row>
    <row r="95" spans="1:7" x14ac:dyDescent="0.25">
      <c r="A95" s="4"/>
      <c r="D95" s="27"/>
      <c r="E95" s="60"/>
      <c r="G95" s="1"/>
    </row>
    <row r="96" spans="1:7" x14ac:dyDescent="0.25">
      <c r="A96" s="10" t="s">
        <v>14</v>
      </c>
      <c r="B96" s="11"/>
      <c r="C96" s="11"/>
      <c r="D96" s="31" t="e">
        <f>SUM(D92:D95)</f>
        <v>#REF!</v>
      </c>
      <c r="E96" s="31">
        <f>SUM(E92:E95)</f>
        <v>213368.5</v>
      </c>
      <c r="G96" s="1"/>
    </row>
    <row r="97" spans="1:7" x14ac:dyDescent="0.25">
      <c r="A97" s="4"/>
      <c r="F97" s="9"/>
      <c r="G97" s="1"/>
    </row>
    <row r="98" spans="1:7" x14ac:dyDescent="0.25">
      <c r="A98" s="4"/>
      <c r="D98" s="81" t="s">
        <v>61</v>
      </c>
      <c r="E98" s="82"/>
      <c r="F98" s="9"/>
      <c r="G98" s="1"/>
    </row>
    <row r="99" spans="1:7" x14ac:dyDescent="0.25">
      <c r="A99" s="2" t="s">
        <v>48</v>
      </c>
      <c r="B99" s="3"/>
      <c r="C99" s="8"/>
      <c r="D99" s="38" t="e">
        <f>D37</f>
        <v>#REF!</v>
      </c>
      <c r="E99" s="28">
        <f>E37</f>
        <v>96717.5</v>
      </c>
      <c r="G99" s="1"/>
    </row>
    <row r="100" spans="1:7" x14ac:dyDescent="0.25">
      <c r="A100" s="4" t="s">
        <v>77</v>
      </c>
      <c r="C100" s="9"/>
      <c r="D100" s="39">
        <f>D45</f>
        <v>17200</v>
      </c>
      <c r="E100" s="55">
        <f>E45</f>
        <v>72500</v>
      </c>
      <c r="G100" s="1"/>
    </row>
    <row r="101" spans="1:7" x14ac:dyDescent="0.25">
      <c r="A101" s="4" t="s">
        <v>79</v>
      </c>
      <c r="C101" s="9"/>
      <c r="D101" s="39">
        <f>D52</f>
        <v>0</v>
      </c>
      <c r="E101" s="55">
        <f>E52</f>
        <v>6500</v>
      </c>
      <c r="G101" s="1"/>
    </row>
    <row r="102" spans="1:7" x14ac:dyDescent="0.25">
      <c r="A102" s="4" t="s">
        <v>83</v>
      </c>
      <c r="C102" s="9"/>
      <c r="D102" s="39">
        <f>D62</f>
        <v>10240</v>
      </c>
      <c r="E102" s="55">
        <f>E62</f>
        <v>14250</v>
      </c>
      <c r="G102" s="1"/>
    </row>
    <row r="103" spans="1:7" x14ac:dyDescent="0.25">
      <c r="A103" s="4" t="s">
        <v>25</v>
      </c>
      <c r="C103" s="9"/>
      <c r="D103" s="39">
        <f>D69</f>
        <v>7300</v>
      </c>
      <c r="E103" s="55">
        <f>E69</f>
        <v>11000</v>
      </c>
      <c r="G103" s="1"/>
    </row>
    <row r="104" spans="1:7" x14ac:dyDescent="0.25">
      <c r="A104" s="5" t="s">
        <v>26</v>
      </c>
      <c r="B104" s="6"/>
      <c r="C104" s="21"/>
      <c r="D104" s="39">
        <f>D86</f>
        <v>11400</v>
      </c>
      <c r="E104" s="55">
        <f>E86</f>
        <v>12400</v>
      </c>
      <c r="G104" s="1"/>
    </row>
    <row r="105" spans="1:7" x14ac:dyDescent="0.25">
      <c r="A105" s="10" t="s">
        <v>15</v>
      </c>
      <c r="B105" s="11"/>
      <c r="C105" s="11"/>
      <c r="D105" s="31" t="e">
        <f>SUM(D99:D104)</f>
        <v>#REF!</v>
      </c>
      <c r="E105" s="61">
        <f>SUM(E99:E104)</f>
        <v>213367.5</v>
      </c>
      <c r="G105" s="1"/>
    </row>
    <row r="106" spans="1:7" x14ac:dyDescent="0.25">
      <c r="G106" s="1"/>
    </row>
    <row r="107" spans="1:7" x14ac:dyDescent="0.25">
      <c r="A107" t="s">
        <v>27</v>
      </c>
      <c r="D107" s="36" t="e">
        <f>D96-D105</f>
        <v>#REF!</v>
      </c>
      <c r="E107" s="36">
        <f>E96-E105</f>
        <v>1</v>
      </c>
      <c r="G107" s="1"/>
    </row>
    <row r="108" spans="1:7" x14ac:dyDescent="0.25">
      <c r="G108" s="1"/>
    </row>
    <row r="110" spans="1:7" x14ac:dyDescent="0.25">
      <c r="G110" s="1"/>
    </row>
    <row r="111" spans="1:7" x14ac:dyDescent="0.25">
      <c r="D111" s="42"/>
    </row>
  </sheetData>
  <mergeCells count="4">
    <mergeCell ref="A1:E1"/>
    <mergeCell ref="A4:E4"/>
    <mergeCell ref="A3:C3"/>
    <mergeCell ref="A90:E9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Vereenvoudigde begroting</vt:lpstr>
      <vt:lpstr>begroting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Carbajo</dc:creator>
  <cp:lastModifiedBy>Eric-Jan Sobels</cp:lastModifiedBy>
  <dcterms:created xsi:type="dcterms:W3CDTF">2020-03-03T12:58:25Z</dcterms:created>
  <dcterms:modified xsi:type="dcterms:W3CDTF">2023-07-10T22:34:38Z</dcterms:modified>
</cp:coreProperties>
</file>